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Ự TOÁN 2025-2030\DỰ TOÁN 2026\VÒNG 5\"/>
    </mc:Choice>
  </mc:AlternateContent>
  <xr:revisionPtr revIDLastSave="0" documentId="13_ncr:1_{504CC739-AD6F-42E5-8D78-8710F0653E02}" xr6:coauthVersionLast="47" xr6:coauthVersionMax="47" xr10:uidLastSave="{00000000-0000-0000-0000-000000000000}"/>
  <bookViews>
    <workbookView xWindow="-120" yWindow="-120" windowWidth="29040" windowHeight="15720" activeTab="2" xr2:uid="{15C9298D-33F9-4FD4-AA6A-D98B0F45352D}"/>
  </bookViews>
  <sheets>
    <sheet name="03" sheetId="1" r:id="rId1"/>
    <sheet name="04" sheetId="2" r:id="rId2"/>
    <sheet name="05" sheetId="3" r:id="rId3"/>
    <sheet name="06" sheetId="4" r:id="rId4"/>
    <sheet name="07" sheetId="6" r:id="rId5"/>
    <sheet name="08-GD-Vc" sheetId="7" r:id="rId6"/>
  </sheets>
  <externalReferences>
    <externalReference r:id="rId7"/>
    <externalReference r:id="rId8"/>
  </externalReferences>
  <definedNames>
    <definedName name="chuong_phuluc_2_name" localSheetId="0">'03'!$A$1</definedName>
    <definedName name="chuong_phuluc_3_name" localSheetId="1">'04'!$A$1</definedName>
    <definedName name="_xlnm.Print_Titles" localSheetId="1">'04'!$4:$6</definedName>
    <definedName name="_xlnm.Print_Titles" localSheetId="2">'05'!$5:$5</definedName>
    <definedName name="_xlnm.Print_Titles" localSheetId="5">'08-GD-Vc'!$3:$5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4" i="3" l="1"/>
  <c r="D102" i="3"/>
  <c r="D89" i="3" l="1"/>
  <c r="F22" i="2"/>
  <c r="E22" i="2"/>
  <c r="F19" i="2"/>
  <c r="F18" i="2"/>
  <c r="F16" i="2"/>
  <c r="F15" i="2"/>
  <c r="F14" i="2"/>
  <c r="F13" i="2"/>
  <c r="F8" i="2" s="1"/>
  <c r="F7" i="2" s="1"/>
  <c r="F12" i="2"/>
  <c r="F10" i="2"/>
  <c r="E8" i="2"/>
  <c r="E7" i="2"/>
  <c r="D8" i="2"/>
  <c r="D7" i="2" l="1"/>
  <c r="D107" i="3"/>
  <c r="D10" i="1"/>
  <c r="B11" i="1"/>
  <c r="B9" i="1" s="1"/>
  <c r="B10" i="1"/>
  <c r="B7" i="1"/>
  <c r="D6" i="1" s="1"/>
  <c r="H21" i="4"/>
  <c r="E104" i="3"/>
  <c r="C60" i="3"/>
  <c r="C59" i="3" s="1"/>
  <c r="E7" i="6" l="1"/>
  <c r="G22" i="2"/>
  <c r="G8" i="2"/>
  <c r="I9" i="2"/>
  <c r="H22" i="2"/>
  <c r="D18" i="3"/>
  <c r="H19" i="2"/>
  <c r="H18" i="2"/>
  <c r="H15" i="2"/>
  <c r="H14" i="2"/>
  <c r="G7" i="2" l="1"/>
  <c r="F7" i="6"/>
  <c r="N23" i="4" l="1"/>
  <c r="K23" i="4" s="1"/>
  <c r="I23" i="4" s="1"/>
  <c r="S22" i="4"/>
  <c r="C22" i="4" s="1"/>
  <c r="N22" i="4"/>
  <c r="N20" i="4" s="1"/>
  <c r="C21" i="4"/>
  <c r="R20" i="4"/>
  <c r="Q20" i="4"/>
  <c r="P20" i="4"/>
  <c r="O20" i="4"/>
  <c r="M20" i="4"/>
  <c r="L20" i="4"/>
  <c r="J20" i="4"/>
  <c r="H20" i="4"/>
  <c r="G20" i="4"/>
  <c r="F20" i="4"/>
  <c r="E20" i="4"/>
  <c r="D20" i="4"/>
  <c r="R19" i="4"/>
  <c r="Q19" i="4"/>
  <c r="P19" i="4"/>
  <c r="O19" i="4"/>
  <c r="M19" i="4"/>
  <c r="L19" i="4"/>
  <c r="G19" i="4"/>
  <c r="F19" i="4"/>
  <c r="E19" i="4"/>
  <c r="R18" i="4"/>
  <c r="R17" i="4" s="1"/>
  <c r="Q18" i="4"/>
  <c r="P18" i="4"/>
  <c r="O18" i="4"/>
  <c r="M18" i="4"/>
  <c r="L18" i="4"/>
  <c r="G18" i="4"/>
  <c r="F18" i="4"/>
  <c r="E18" i="4"/>
  <c r="D18" i="4" s="1"/>
  <c r="S17" i="4"/>
  <c r="N17" i="4"/>
  <c r="J17" i="4"/>
  <c r="H17" i="4"/>
  <c r="R16" i="4"/>
  <c r="Q16" i="4"/>
  <c r="O16" i="4"/>
  <c r="M16" i="4"/>
  <c r="L16" i="4"/>
  <c r="G16" i="4"/>
  <c r="F16" i="4"/>
  <c r="E16" i="4"/>
  <c r="R15" i="4"/>
  <c r="Q15" i="4"/>
  <c r="O15" i="4"/>
  <c r="M15" i="4"/>
  <c r="L15" i="4"/>
  <c r="K15" i="4" s="1"/>
  <c r="I15" i="4" s="1"/>
  <c r="G15" i="4"/>
  <c r="F15" i="4"/>
  <c r="E15" i="4"/>
  <c r="R14" i="4"/>
  <c r="Q14" i="4"/>
  <c r="O14" i="4"/>
  <c r="M14" i="4"/>
  <c r="L14" i="4"/>
  <c r="L13" i="4" s="1"/>
  <c r="G14" i="4"/>
  <c r="F14" i="4"/>
  <c r="E14" i="4"/>
  <c r="S13" i="4"/>
  <c r="P13" i="4"/>
  <c r="N13" i="4"/>
  <c r="J13" i="4"/>
  <c r="H13" i="4"/>
  <c r="R12" i="4"/>
  <c r="Q12" i="4"/>
  <c r="O12" i="4"/>
  <c r="M12" i="4"/>
  <c r="L12" i="4"/>
  <c r="J12" i="4"/>
  <c r="G12" i="4"/>
  <c r="F12" i="4"/>
  <c r="D12" i="4" s="1"/>
  <c r="E12" i="4"/>
  <c r="R11" i="4"/>
  <c r="Q11" i="4"/>
  <c r="O11" i="4"/>
  <c r="M11" i="4"/>
  <c r="L11" i="4"/>
  <c r="J11" i="4"/>
  <c r="G11" i="4"/>
  <c r="F11" i="4"/>
  <c r="E11" i="4"/>
  <c r="R10" i="4"/>
  <c r="R9" i="4" s="1"/>
  <c r="Q10" i="4"/>
  <c r="O10" i="4"/>
  <c r="M10" i="4"/>
  <c r="L10" i="4"/>
  <c r="J10" i="4"/>
  <c r="G10" i="4"/>
  <c r="F10" i="4"/>
  <c r="E10" i="4"/>
  <c r="S9" i="4"/>
  <c r="P9" i="4"/>
  <c r="O9" i="4"/>
  <c r="N9" i="4"/>
  <c r="H9" i="4"/>
  <c r="D51" i="3"/>
  <c r="D46" i="3"/>
  <c r="D31" i="3"/>
  <c r="D16" i="3"/>
  <c r="E16" i="3" s="1"/>
  <c r="D96" i="3"/>
  <c r="D101" i="3"/>
  <c r="D98" i="3"/>
  <c r="D97" i="3"/>
  <c r="D95" i="3" l="1"/>
  <c r="E95" i="3" s="1"/>
  <c r="G9" i="4"/>
  <c r="D11" i="4"/>
  <c r="K16" i="4"/>
  <c r="I16" i="4" s="1"/>
  <c r="K10" i="4"/>
  <c r="I10" i="4" s="1"/>
  <c r="D15" i="4"/>
  <c r="O17" i="4"/>
  <c r="O24" i="4" s="1"/>
  <c r="M9" i="4"/>
  <c r="E9" i="4"/>
  <c r="K18" i="4"/>
  <c r="I18" i="4" s="1"/>
  <c r="D19" i="4"/>
  <c r="C19" i="4" s="1"/>
  <c r="O13" i="4"/>
  <c r="K22" i="4"/>
  <c r="K20" i="4" s="1"/>
  <c r="I20" i="4" s="1"/>
  <c r="G13" i="4"/>
  <c r="E13" i="4"/>
  <c r="Q13" i="4"/>
  <c r="G17" i="4"/>
  <c r="K14" i="4"/>
  <c r="I14" i="4" s="1"/>
  <c r="L17" i="4"/>
  <c r="K19" i="4"/>
  <c r="I19" i="4" s="1"/>
  <c r="I17" i="4" s="1"/>
  <c r="K11" i="4"/>
  <c r="I11" i="4" s="1"/>
  <c r="F9" i="4"/>
  <c r="Q9" i="4"/>
  <c r="L9" i="4"/>
  <c r="H24" i="4"/>
  <c r="F13" i="4"/>
  <c r="R13" i="4"/>
  <c r="R24" i="4" s="1"/>
  <c r="P17" i="4"/>
  <c r="P24" i="4" s="1"/>
  <c r="Q17" i="4"/>
  <c r="N24" i="4"/>
  <c r="E17" i="4"/>
  <c r="E24" i="4" s="1"/>
  <c r="K12" i="4"/>
  <c r="I12" i="4" s="1"/>
  <c r="C12" i="4" s="1"/>
  <c r="D16" i="4"/>
  <c r="C16" i="4" s="1"/>
  <c r="M13" i="4"/>
  <c r="F17" i="4"/>
  <c r="F24" i="4" s="1"/>
  <c r="C23" i="4"/>
  <c r="C20" i="4" s="1"/>
  <c r="M17" i="4"/>
  <c r="C15" i="4"/>
  <c r="C18" i="4"/>
  <c r="S20" i="4"/>
  <c r="S24" i="4" s="1"/>
  <c r="J9" i="4"/>
  <c r="J24" i="4" s="1"/>
  <c r="D10" i="4"/>
  <c r="D14" i="4"/>
  <c r="D17" i="4"/>
  <c r="M24" i="4" l="1"/>
  <c r="I13" i="4"/>
  <c r="G24" i="4"/>
  <c r="K17" i="4"/>
  <c r="L24" i="4"/>
  <c r="Q24" i="4"/>
  <c r="K13" i="4"/>
  <c r="K24" i="4" s="1"/>
  <c r="C11" i="4"/>
  <c r="I9" i="4"/>
  <c r="K9" i="4"/>
  <c r="C17" i="4"/>
  <c r="C10" i="4"/>
  <c r="D9" i="4"/>
  <c r="C14" i="4"/>
  <c r="C13" i="4" s="1"/>
  <c r="D13" i="4"/>
  <c r="D24" i="4" s="1"/>
  <c r="I24" i="4" l="1"/>
  <c r="C9" i="4"/>
  <c r="C24" i="4" s="1"/>
  <c r="D87" i="3"/>
  <c r="D72" i="3" l="1"/>
  <c r="D85" i="3" l="1"/>
  <c r="D86" i="3" l="1"/>
  <c r="E84" i="3" l="1"/>
  <c r="D73" i="3"/>
  <c r="D71" i="3" l="1"/>
  <c r="D64" i="3" s="1"/>
  <c r="E64" i="3" l="1"/>
  <c r="D61" i="3"/>
  <c r="C58" i="3"/>
  <c r="E58" i="3" s="1"/>
  <c r="C57" i="3"/>
  <c r="E57" i="3" s="1"/>
  <c r="C48" i="3"/>
  <c r="D48" i="3"/>
  <c r="E48" i="3" s="1"/>
  <c r="C31" i="3"/>
  <c r="E31" i="3" s="1"/>
  <c r="D28" i="3"/>
  <c r="D24" i="3"/>
  <c r="C24" i="3"/>
  <c r="D14" i="3"/>
  <c r="D11" i="3"/>
  <c r="E11" i="3" s="1"/>
  <c r="D8" i="3"/>
  <c r="D7" i="3" s="1"/>
  <c r="E7" i="3" s="1"/>
  <c r="E24" i="3" l="1"/>
  <c r="C10" i="3"/>
  <c r="C6" i="3" s="1"/>
  <c r="E14" i="3"/>
  <c r="D60" i="3"/>
  <c r="D59" i="3" s="1"/>
  <c r="D10" i="3" s="1"/>
  <c r="D6" i="3" s="1"/>
  <c r="E61" i="3"/>
  <c r="J24" i="2"/>
  <c r="I24" i="2"/>
  <c r="J23" i="2"/>
  <c r="I23" i="2"/>
  <c r="I22" i="2"/>
  <c r="I18" i="2"/>
  <c r="J17" i="2"/>
  <c r="I17" i="2"/>
  <c r="I16" i="2"/>
  <c r="I15" i="2"/>
  <c r="I14" i="2"/>
  <c r="I13" i="2"/>
  <c r="I12" i="2"/>
  <c r="I10" i="2"/>
  <c r="J22" i="2"/>
  <c r="C8" i="2"/>
  <c r="H16" i="2"/>
  <c r="J16" i="2" s="1"/>
  <c r="H12" i="2"/>
  <c r="H13" i="2"/>
  <c r="J13" i="2" s="1"/>
  <c r="J14" i="2"/>
  <c r="J15" i="2"/>
  <c r="J18" i="2"/>
  <c r="H10" i="2"/>
  <c r="J10" i="2" s="1"/>
  <c r="C7" i="2" l="1"/>
  <c r="I7" i="2" s="1"/>
  <c r="E60" i="3"/>
  <c r="I8" i="2"/>
  <c r="H8" i="2"/>
  <c r="B8" i="1" l="1"/>
  <c r="B6" i="1" s="1"/>
  <c r="B5" i="1" s="1"/>
  <c r="D5" i="1" s="1"/>
  <c r="D9" i="1" s="1"/>
  <c r="E59" i="3"/>
  <c r="H7" i="2"/>
  <c r="J8" i="2"/>
  <c r="E10" i="3" l="1"/>
  <c r="J7" i="2"/>
  <c r="E6" i="3" l="1"/>
</calcChain>
</file>

<file path=xl/sharedStrings.xml><?xml version="1.0" encoding="utf-8"?>
<sst xmlns="http://schemas.openxmlformats.org/spreadsheetml/2006/main" count="419" uniqueCount="285">
  <si>
    <t>Nội dung thu</t>
  </si>
  <si>
    <t>Nội dung chi</t>
  </si>
  <si>
    <t>ĐVT: 1000 đồng</t>
  </si>
  <si>
    <t>I. Thu ngân sách nhà nước</t>
  </si>
  <si>
    <t xml:space="preserve">II. Thu bổ sung </t>
  </si>
  <si>
    <t>Bổ sung cân đối</t>
  </si>
  <si>
    <t>Bổ sung mục tiêu</t>
  </si>
  <si>
    <t>Tổng số thu</t>
  </si>
  <si>
    <t>Tổng số chi</t>
  </si>
  <si>
    <t>I. Chi đầu tư phát triển</t>
  </si>
  <si>
    <t>Thu đầu tư phát triển</t>
  </si>
  <si>
    <t>Thu thường xuyên</t>
  </si>
  <si>
    <t>II. Chi thường xuyên</t>
  </si>
  <si>
    <t>III. Dự phòng</t>
  </si>
  <si>
    <t>Nôi dung</t>
  </si>
  <si>
    <t>Dự toán năm 2026</t>
  </si>
  <si>
    <t>So sánh %</t>
  </si>
  <si>
    <t>Thu ngân sách NN</t>
  </si>
  <si>
    <t>Thu ngân sách phường</t>
  </si>
  <si>
    <t>Ước thực hiện năm 2025</t>
  </si>
  <si>
    <t>Thu từ khu vực kinh tế ngoài quốc doanh</t>
  </si>
  <si>
    <t>Thuế thu nhập cá nhân</t>
  </si>
  <si>
    <t>Lệ phí trước bạ</t>
  </si>
  <si>
    <t xml:space="preserve">Phí - lệ phí </t>
  </si>
  <si>
    <t>Thuế sử dụng đất phi nông nghiệp</t>
  </si>
  <si>
    <t>Thu tiền cho thuê đất, thuê mặt nước</t>
  </si>
  <si>
    <t>Thu tiền sử dụng đất</t>
  </si>
  <si>
    <t>Thu khác ngân sách</t>
  </si>
  <si>
    <t>Thu từ quỹ đất công ích và thu hoa lợi, công sản khác</t>
  </si>
  <si>
    <t>Thu từ khu vực doanh nghiệp do Nhà nước giữ vai trò chủ đạo</t>
  </si>
  <si>
    <t>Thuế tiêu thu đặc biệt</t>
  </si>
  <si>
    <t>Thu hồi vốn, lợi nhuận, lợi nhuận sau thuế, chênh lệch thu chi của NHNN</t>
  </si>
  <si>
    <t>Huy động đóng góp</t>
  </si>
  <si>
    <t>TT</t>
  </si>
  <si>
    <t>TỔNG CỘNG</t>
  </si>
  <si>
    <t>A</t>
  </si>
  <si>
    <t>THU NGÂN SÁCH NHÀ NƯỚC</t>
  </si>
  <si>
    <t>B</t>
  </si>
  <si>
    <t>Thu bổ sung cân đối</t>
  </si>
  <si>
    <t>Bổ sung có mục tiêu</t>
  </si>
  <si>
    <t>Nguồn năm trước chuyển sang năm nay (thu chuyển nguồn)</t>
  </si>
  <si>
    <t>C</t>
  </si>
  <si>
    <t>ỦY BAN NHÂN DÂN PHƯỜNG</t>
  </si>
  <si>
    <t xml:space="preserve">(Phụ lục kèm theo báo cáo     /BC-UBND ngày     /12/2025 của UBND phường) </t>
  </si>
  <si>
    <t>THU BỔ SUNG TỪ NGÂN SÁCH CẤP TRÊN</t>
  </si>
  <si>
    <t>STT</t>
  </si>
  <si>
    <t>Nội dung</t>
  </si>
  <si>
    <t>CHI NGÂN SÁCH PHƯỜNG</t>
  </si>
  <si>
    <t>I</t>
  </si>
  <si>
    <t>Chi đầu tư phát triển</t>
  </si>
  <si>
    <t>Chi Đầu tư xây dựng cơ bản</t>
  </si>
  <si>
    <t>Hỗ trợ đầu tư và thực hiện các nhiệm vụ khác</t>
  </si>
  <si>
    <t>II</t>
  </si>
  <si>
    <t>Chi thường xuyên</t>
  </si>
  <si>
    <t>Chi quốc phòng</t>
  </si>
  <si>
    <t>+</t>
  </si>
  <si>
    <t>Chi an ninh và trật tự an toàn xã hội</t>
  </si>
  <si>
    <t>Chi sự nghiệp Giáo dục</t>
  </si>
  <si>
    <t>3.1</t>
  </si>
  <si>
    <t>3.2</t>
  </si>
  <si>
    <t>3.4</t>
  </si>
  <si>
    <t>3.5</t>
  </si>
  <si>
    <t>3.6</t>
  </si>
  <si>
    <t>3.7</t>
  </si>
  <si>
    <t>3.8</t>
  </si>
  <si>
    <t>Chi sự nghiệp Văn hóa thông tin; Phát thanh, truyền hình, thông tấn; Chi Thể dục thể thao</t>
  </si>
  <si>
    <t>Chi đảm bảo xã hội</t>
  </si>
  <si>
    <t xml:space="preserve"> +</t>
  </si>
  <si>
    <t>Chi sự nghiệp kinh tế</t>
  </si>
  <si>
    <t>Sự nghiệp môi trường</t>
  </si>
  <si>
    <t>Chi khác</t>
  </si>
  <si>
    <t>Chi hoạt động của các cơ quan quản lý nhà nước, đảng, đoàn thể</t>
  </si>
  <si>
    <t>HĐND-UBND phường</t>
  </si>
  <si>
    <t>a</t>
  </si>
  <si>
    <t>Hội đồng nhân dân phường</t>
  </si>
  <si>
    <t>Phụ cấp đại biểu HĐND</t>
  </si>
  <si>
    <t>Kinh phí hoạt động; kinh phí các kỳ họp của HĐND, phiên họp của Thường trực HĐND</t>
  </si>
  <si>
    <t>b</t>
  </si>
  <si>
    <t>Văn phòng HĐND-UBND</t>
  </si>
  <si>
    <t>Chi sự nghiệp Văn hóa</t>
  </si>
  <si>
    <t xml:space="preserve">Lương, phụ cấp theo quỹ lương </t>
  </si>
  <si>
    <t xml:space="preserve">Quỹ tiền thưởng theo quy định tại Điều 4 Nghị định số 73/2024/NĐ-CP </t>
  </si>
  <si>
    <t>Chi hoạt động</t>
  </si>
  <si>
    <t>Kinh phí hoạt động trung tâm hành chính công</t>
  </si>
  <si>
    <t>Hỗ trợ hoạt động Tổ CĐS cộng đồng</t>
  </si>
  <si>
    <t>Hoạt động Đảng</t>
  </si>
  <si>
    <t>Văn phòng Đảng ủy</t>
  </si>
  <si>
    <t>Lương, phụ cấp theo quỹ lương</t>
  </si>
  <si>
    <t>Hoạt động chung theo lương</t>
  </si>
  <si>
    <t>Ủy ban Mặt trận Tổ quốc</t>
  </si>
  <si>
    <t>Chi hoạt động thường xuyên và nhiệm vụ khác</t>
  </si>
  <si>
    <t>PC tôn giáo</t>
  </si>
  <si>
    <t>Kinh phí Cải cách tiền lương và các chính sách khác</t>
  </si>
  <si>
    <t>III</t>
  </si>
  <si>
    <t>Dự phòng NS</t>
  </si>
  <si>
    <t>Dự toán năm 2025</t>
  </si>
  <si>
    <t>So sánh (%)</t>
  </si>
  <si>
    <t>Chế độ dân quân tự về theo Luật DQTV, Nghị định số 72/2020/NĐ-CP</t>
  </si>
  <si>
    <t xml:space="preserve"> Kinh phí chi lương, các khoản theo lương và chi hoạt động</t>
  </si>
  <si>
    <t>Chính sách cho học sinh</t>
  </si>
  <si>
    <t>Phụ cấp thể dục</t>
  </si>
  <si>
    <t>KP giáo viên dạy HS khuyết tật</t>
  </si>
  <si>
    <t>KP Trung tâm học tập cộng đồng</t>
  </si>
  <si>
    <t>Bổ sung kinh phí phát thanh cấp xã</t>
  </si>
  <si>
    <t>KP thực hiện cuộc vận động "Toàn dân đoàn kết xây dựng NTM, đô thị văn minh" theo Thông tư số 121/2017/TT-BTC</t>
  </si>
  <si>
    <t>Chi sự nghiệp Y tế</t>
  </si>
  <si>
    <t>BHYT cho đối tượng NCC</t>
  </si>
  <si>
    <t>BHYT cho các đối tượng BTXH, HTXH, CCB, người nghèo</t>
  </si>
  <si>
    <t>Định mức theo số lượng xã sau sáp nhập</t>
  </si>
  <si>
    <t>Hỗ trợ tiền điện hộ nghèo, hộ chính sách xã hội</t>
  </si>
  <si>
    <t>Chế độ trợ cấp hàng tháng đối với cán bộ xã đã nghỉ việc theo quy định</t>
  </si>
  <si>
    <t>Kinh phí chúc thọ, mừng thọ đối tượng 70,75,80,85 tuổi</t>
  </si>
  <si>
    <t>Kinh phí chúc thọ đối tượng 95 và trên 100 tuổi</t>
  </si>
  <si>
    <t>Kinh phí chúc thọ và in khung, thiếp đối với đối tượng tròn 90 tuổi, tròn 100 tuổi</t>
  </si>
  <si>
    <t>Tặng quà người có công với cách mạng, thân nhân người có công, CCB (tiền mặt) Tết nguyên đán</t>
  </si>
  <si>
    <t>Tặng quà người có công với cách mạng, thân nhân người có công, CCB Ngày TBLS 27/7</t>
  </si>
  <si>
    <t>Lãnh đạo tỉnh tặng quà người có công tiêu biểu (1 người/1 xã, phường, 2.000.000 đồng quà tiền mặt, 500.000 đồng hiện vật) nhân dịp Tết nguyên đán và ngày TBLS 27/7</t>
  </si>
  <si>
    <t>Đại diện thân nhân liệt sỹ, thờ cúng BMVNAH (tiền mặt để mua lễ vật thắp hương Tết nguyên đán và ngày TBLS 27/7)</t>
  </si>
  <si>
    <t>Bảo trợ xã hội theo NĐ 20/2021/NĐ-CP và hưu trí xã hội theo NĐ 176/2025/NĐ-CP</t>
  </si>
  <si>
    <t>Mai táng phí cho các đối tượng CCB (theo các Quyết định của TTCP)</t>
  </si>
  <si>
    <t>Kinh phí thực hiện chính sách, chế độ ưu đãi NCC với cách mạng, thân nhân NCC với cách mạng, người trực tiếp tham gia kháng chiến</t>
  </si>
  <si>
    <t>Quà tặng tết cổ truyền hàng năm (theo đề xuất của Sở Y tế tại Văn bản số 4358/SYT-BTXH-PCTNXH ngày 14/11/2025)</t>
  </si>
  <si>
    <t xml:space="preserve"> Sự nghiệp KH&amp;CN</t>
  </si>
  <si>
    <t>Bổ sung kinh phí cho cấp xã để thực hiện các nhiệm vụ khoa học, công nghệ, đổi mới sáng tạo và chuyển đổi số</t>
  </si>
  <si>
    <t>Bổ sung kinh phí kiến thiết thị chính, dịch vụ công ích</t>
  </si>
  <si>
    <t>Thuỷ lợi phí</t>
  </si>
  <si>
    <t>Đất trồng lúa</t>
  </si>
  <si>
    <t>Kinh phí sự nghiệp kinh tế</t>
  </si>
  <si>
    <t>Tăng cường cơ sở vật chất</t>
  </si>
  <si>
    <t>Phụ cấp trách nhiệm đối với cấp ủy viên theo Quyết định số 169-QĐ/TW ngày 24/6/2008 của BCH Trung ương</t>
  </si>
  <si>
    <t>Hoạt động công tác Đảng của tổ chức Đảng theo Quyết định số 99-QĐ/TW ngày 30/5/2012 của Ban Bí thư TW Đảng</t>
  </si>
  <si>
    <t>Hoạt động ban thanh tra nhân dân</t>
  </si>
  <si>
    <t>Chế độ đặc thù đối với CBCCVC chuyên trách công nghệ thông tin theo Nghị định số 179/2025/NĐ-CP, Quyết định số 60/2014/QĐ-UBND</t>
  </si>
  <si>
    <t>Phụ cấp cán bộ Uỷ ban kiểm tra cấp xã theo Kết luận số 18/KL-TU ngày 24/9/2015 của Tỉnh uỷ</t>
  </si>
  <si>
    <t>Chế độ bán chuyên trách xã, thôn, tổ dân phố theo Nghị quyết số 111/2023/NQ-HĐND của HĐND tỉnh</t>
  </si>
  <si>
    <t>Hỗ trợ KP HĐ111 theo số lượng được cấp có thẩm quyền giao</t>
  </si>
  <si>
    <t>Hỗ trợ thường xuyên hàng tháng cho thành viên Tổ bảo vệ ANTT ở cơ sở theo Nghị quyết 129/2024/NQ-HĐND</t>
  </si>
  <si>
    <t>Kinh phí tặng thưởng kèm theo Huy hiệu Đảng</t>
  </si>
  <si>
    <t>Hỗ trợ KP phục vụ hoạt động cấp uỷ theo Quy định số 44/QĐ-TU ngày của Tỉnh uỷ</t>
  </si>
  <si>
    <t>Hỗ trợ cơ sở vật chất trường học</t>
  </si>
  <si>
    <t>Chi hoạt động khác</t>
  </si>
  <si>
    <t>Quỹ lương, quỹ tiền thưởng, chi hoạt động Trung tâm DVTH cấp xã</t>
  </si>
  <si>
    <t>Kinh phí quản lý, bảo trì, bảo dưỡng đường bộ, đường thuỷ năm 2026</t>
  </si>
  <si>
    <t>Chi hoạt động quốc phòng khác</t>
  </si>
  <si>
    <t>Chính sách cho học sinh (Tiền ăn trưa trẻ em 3,4,5 tuổi; Nghị định 238/2025/NĐ-CP; Hỗ trợ học sinh khuyết tật theo TTLT số 42; Hỗ trơ miễn, giảm học phí theo NĐ 238)</t>
  </si>
  <si>
    <t>ĐVT: Triệu đồng</t>
  </si>
  <si>
    <t>NỘI DUNG</t>
  </si>
  <si>
    <t>Tổng hợp dự toán chi</t>
  </si>
  <si>
    <t>Kinh phí chi lương, các khoản theo lương và chi hoạt động</t>
  </si>
  <si>
    <t>Kinh phí tăng lương định kỳ; chế độ học sinh, giáo viên khác, phân mềm Misa, chi chung sự nghiệp giáo dục</t>
  </si>
  <si>
    <t>Bao gồm</t>
  </si>
  <si>
    <t>Hợp đồng giáo viên theo NĐ 111/2022/NĐ-CP</t>
  </si>
  <si>
    <t>Nhu cầu cấp ưu đãi của giáo viên dạy học sinh khuyết tật</t>
  </si>
  <si>
    <t>Kinh phí TTHTCĐ</t>
  </si>
  <si>
    <t>Tiền ăn trưa của trẻ em 3,4,5 tuổi</t>
  </si>
  <si>
    <t>Nghị định 238/2025/NĐ-CP</t>
  </si>
  <si>
    <t>Hỗ trợ học sinh khuyết tật theo TTLT số 42</t>
  </si>
  <si>
    <t>Cộng</t>
  </si>
  <si>
    <t>Lương, phụ cấp và các khoản đóng góp</t>
  </si>
  <si>
    <t>Tiền thưởng theo quy định tại NĐ 73/2024/NĐ-CP</t>
  </si>
  <si>
    <t>Cộng NĐ 238</t>
  </si>
  <si>
    <t>Cấp bù học phí</t>
  </si>
  <si>
    <t>Hỗ trợ CPHT</t>
  </si>
  <si>
    <t xml:space="preserve">Hỗ trợ học phí cho HSSV </t>
  </si>
  <si>
    <t>2=3+4+5</t>
  </si>
  <si>
    <t>7=8+9+13</t>
  </si>
  <si>
    <t>Khối Mầm non</t>
  </si>
  <si>
    <t>Trường MN Thạch Đài</t>
  </si>
  <si>
    <t>Trường Mầm Non 1 Tân Lâm Hương</t>
  </si>
  <si>
    <t>Trường MN 2 Tân Lâm Hương</t>
  </si>
  <si>
    <t>Khối Tiểu học</t>
  </si>
  <si>
    <t>Trường Tiểu học Thạch Đài</t>
  </si>
  <si>
    <t>Trường Tiểu học 1 Tân Lâm Hương</t>
  </si>
  <si>
    <t>Trường Tiểu học 2 Tân Lâm Hương</t>
  </si>
  <si>
    <t>Khối THCS</t>
  </si>
  <si>
    <t xml:space="preserve">Trường THCS Thạch Đài </t>
  </si>
  <si>
    <t>Trường THCS Nguyễn Hoành Từ</t>
  </si>
  <si>
    <t>IV</t>
  </si>
  <si>
    <t>Chi các Nội dung khác</t>
  </si>
  <si>
    <t>Kinh phí trung tâm học tập CĐ</t>
  </si>
  <si>
    <t>Hỗ trợ học phí cho HSSV</t>
  </si>
  <si>
    <t>Tổng cộng (I+II+III)</t>
  </si>
  <si>
    <t>Ngày     tháng     năm 2025</t>
  </si>
  <si>
    <t>Người lập biểu</t>
  </si>
  <si>
    <t>Trưởng phòng Văn hoá</t>
  </si>
  <si>
    <t>Trưởng phòng Kinh tế, HT và Đô thị</t>
  </si>
  <si>
    <t>Chủ tịch UBND</t>
  </si>
  <si>
    <t>Nguyễn Đức Khánh</t>
  </si>
  <si>
    <t>Phạm Mạnh Hiền</t>
  </si>
  <si>
    <t>Nguyễn Văn Ninh</t>
  </si>
  <si>
    <t>Tô Thái Hòa</t>
  </si>
  <si>
    <t>Văn hóa thông tin; thể dục thể thao</t>
  </si>
  <si>
    <t>11.1</t>
  </si>
  <si>
    <t>11.2</t>
  </si>
  <si>
    <t>11.3</t>
  </si>
  <si>
    <t>11.4</t>
  </si>
  <si>
    <t>Kinh phí nâng lương thường xuyên, định kỳ, kinh phí chi quản lý hành chính; mua sắm</t>
  </si>
  <si>
    <t>Chi bồi dưỡng tiếp công dân, xử lý đơn thư khiếu nại; chi cải cách hành chính; chi đào tạo tập huấn và các nhiệm vụ chuyên môn khác</t>
  </si>
  <si>
    <t>Chi công tác bầu cử</t>
  </si>
  <si>
    <t>Kinh phí tăng lương định kỳ; chế độ học sinh, giáo viên khác, Mua sắm phần mềm, chi chung sự nghiệp giáo dục</t>
  </si>
  <si>
    <t>4.1</t>
  </si>
  <si>
    <t>4.2</t>
  </si>
  <si>
    <t>4.3</t>
  </si>
  <si>
    <t>5.1</t>
  </si>
  <si>
    <t>5.2</t>
  </si>
  <si>
    <t xml:space="preserve">Hỗ trợ hoạt động các ban đảng và Ban Công tác 35 </t>
  </si>
  <si>
    <t>Tên dự án</t>
  </si>
  <si>
    <t>Mã dự án</t>
  </si>
  <si>
    <t>Chủ trương đầu tư/ Quyết định đầu tư</t>
  </si>
  <si>
    <t>Số ngày, tháng, năm ban hành</t>
  </si>
  <si>
    <t>Tổng mức
 đầu tư</t>
  </si>
  <si>
    <t>Tổng</t>
  </si>
  <si>
    <t>Lắp đặt hệ thống camera giám sát tại một số nút giao thông trên địa bàn phường.</t>
  </si>
  <si>
    <t>1117 ngày 20/1/2025</t>
  </si>
  <si>
    <t xml:space="preserve">Cải tạo trung tâm hành chính công và khuôn viên UBND phường Hà Huy Tập </t>
  </si>
  <si>
    <t>Cải tạo hội trường và các hạng mục phụ trợ cơ quan Đảng ủy</t>
  </si>
  <si>
    <t>Gồ giảm tốc tại các điểm giao đường tránh và duy tu 1 số tuyến trên địa bàn phường Hà Huy Tập</t>
  </si>
  <si>
    <t>Hệ thống chiếu sáng từ đường tránh quốc lộ 1A đến giáp xã Thạch Xuân (đường Nguyễn Hoành Từ kéo dài)</t>
  </si>
  <si>
    <t>Chỉnh trang vỉa hè, mở rộng đường giao thông đoạn từ đường Nguyễn Xí đến hết sân vận động phường</t>
  </si>
  <si>
    <t>Hệ thống chiếu sáng từ đường tỉnh lộ 553 đến đường Ven Sông</t>
  </si>
  <si>
    <t>Cải tạo nhà học 2 tầng trường tiểu học Tân Lâm Hương 1</t>
  </si>
  <si>
    <t>Mương thoát nước TDP Hương Long, Minh Đình từ nhà ông Vấn đến cống thoát đường bộ cao tốc Bắc Nam</t>
  </si>
  <si>
    <t>Cải tạo nhà bia tưởng niệm liệt sỹ các anh hùng liệt sỹ</t>
  </si>
  <si>
    <t>Mương thoát nước TDP 17, 18</t>
  </si>
  <si>
    <t>Nâng cấp mặt đường từ TDP Nam Thượng đến TDP Liên Hương</t>
  </si>
  <si>
    <t>Mã ngành kinh tế</t>
  </si>
  <si>
    <t>Thời gian khởi công-hoàn thành</t>
  </si>
  <si>
    <t>Tổng số</t>
  </si>
  <si>
    <t>Trong đó: Phần vốn ngân sách</t>
  </si>
  <si>
    <t>Kế hoạch vốn năm 2025</t>
  </si>
  <si>
    <t>Kế hoạch đầu tư trung hạn vốn ngân sách phường giai đoạn 2026-2030</t>
  </si>
  <si>
    <t>Vốn ngân sách phường đã bố trí từ khi khởi công đến nay</t>
  </si>
  <si>
    <t>Nguồn tăng cường cơ sở vật chất</t>
  </si>
  <si>
    <t>Bố trí vốn các công trình khởi công năm 2025</t>
  </si>
  <si>
    <t>Nguồn hỗ trợ cơ sở vật chất trường học</t>
  </si>
  <si>
    <t>Bố trí vốn các công trình khởi công năm 2026</t>
  </si>
  <si>
    <t>Bố trí vốn các dự án chuyển tiếp</t>
  </si>
  <si>
    <t>Nâng cấp đường giao thông từ Tổ dân phố Yên Trung đến Tổ dân phố Tân Hòa 1</t>
  </si>
  <si>
    <t>Nâng cấp tuyến đường giao thông từ TDP La Xá đến TDP Sơn Trình</t>
  </si>
  <si>
    <t>Nâng cấp rải thảm nhựa các tuyến đường giao thông trên địa bàn phường Hà Huy Tập</t>
  </si>
  <si>
    <t>Mương thoát nước tại các tổ dân phố trên địa bàn phường Hà Huy Tập</t>
  </si>
  <si>
    <t>Xây mới kết hợp cải tạo nhà làm việc 2 tầng và các hạng mục phụ trợ trụ sở UBND phường Hà Huy Tập</t>
  </si>
  <si>
    <t>Cải tạo, nâng cấp trụ sở công an phường Hà Huy Tập</t>
  </si>
  <si>
    <t>Nhà học 3 tầng trường tiểu học II, Tân Lâm Hương điểm 1</t>
  </si>
  <si>
    <t>Nhà hiệu bộ kết hợp nhà học và các hạng mục phụ trợ trường mầm non Thạch Đài</t>
  </si>
  <si>
    <t>Cải tạo Nhà học 2 tầng trường tiểu học II, Tân Lâm Hương điểm 2</t>
  </si>
  <si>
    <t>Xây dựng nhà ăn bán trú, bếp trường tiểu học Thạch Đài</t>
  </si>
  <si>
    <t xml:space="preserve">Đường giao thông nội đồng từ đường tránh Quốc lộ 1 A đến TDP Sơn Trình </t>
  </si>
  <si>
    <t>Xây dựng Trạm bơm Nam Bình và Kênh dẫn nước</t>
  </si>
  <si>
    <t>Lắp đặt hệ thống biển tên đường, ngõ, ngách, hẽm trên địa bàn phường</t>
  </si>
  <si>
    <t>1636 ngày 03/12/2025</t>
  </si>
  <si>
    <t>2025-2026</t>
  </si>
  <si>
    <t>Quy hoạch các trường trên địa bàn</t>
  </si>
  <si>
    <t>11.5</t>
  </si>
  <si>
    <t>2026-2027</t>
  </si>
  <si>
    <t>Chi công tác dự phòng khác</t>
  </si>
  <si>
    <t>Chi công tác diễn tập phòng thủ</t>
  </si>
  <si>
    <t>Dự toán</t>
  </si>
  <si>
    <t>Hạ tầng khu dân cư Tổ dân phố Trung  Hòa và Tổ dân phố 18, phường Hà Huy Tập</t>
  </si>
  <si>
    <t>Đường giao thông tại tổ dân phố Nhân Hòa, phường Hà Huy Tập</t>
  </si>
  <si>
    <t>Cống thoát nước tại tổ dân phố Bàu Láng, phường Hà Huy Tập</t>
  </si>
  <si>
    <t>Mương thoát nước tại tổ dân phố Tiến Bộ, phường Hà Huy Tập</t>
  </si>
  <si>
    <t>Mương thoát nước tại tổ dân phố Thắng Hòa, phường Hà Huy Tập</t>
  </si>
  <si>
    <t>Mương thoát nước tại tổ dân phố Nam Thượng, phường Hà Huy Tập</t>
  </si>
  <si>
    <t>Xây dựng Trạm bơm 2 tại tổ dân phố Nam Bình</t>
  </si>
  <si>
    <t>Mở rộng nghĩa trang tổ dân phố Kỳ Sơn, phường Hà Huy Tập</t>
  </si>
  <si>
    <t xml:space="preserve"> DỰ TOÁN CHI NGÂN SÁCH ĐỊA PHƯỜNG NĂM 2026</t>
  </si>
  <si>
    <t>Dự toán tỉnh giao năm 2026</t>
  </si>
  <si>
    <t>7=5/1</t>
  </si>
  <si>
    <t>8=6/2</t>
  </si>
  <si>
    <t>PHỤ LỤC 03: BIỂU CÂN ĐỐI TỔNG HỢP DỰ TOÁN 
NGÂN SÁCH PHƯỜNG NĂM 2026</t>
  </si>
  <si>
    <t>PHỤ LỤC 04: TỔNG HỢP DỰ TOÁN THU NGÂN SÁCH XÃ NĂM 2026</t>
  </si>
  <si>
    <t>Phụ lục 05</t>
  </si>
  <si>
    <t>PHỤ LỤC 06: DỰ TOÁN SỰ NGHIỆP GIÁO DỤC  NĂM 2026</t>
  </si>
  <si>
    <t>PHỤ LỤC 07: DỰ TOÁN CHI ĐẦU TƯ PHÁT TRIỂN NĂM 2026</t>
  </si>
  <si>
    <t>PHỤ LỤC 08: PHÂN BỔ CHI TIẾT NGUỒN TĂNG CƯỜNG CƠ SỞ VẬT CHẤT VÀ NGUỒN CƠ SỞ VẬT CHẤT GIÁO DỤC</t>
  </si>
  <si>
    <t>(Kèm theo Báo cáo số         /BC-UBND ngày         /12/2025 của UBND phường)</t>
  </si>
  <si>
    <t>(Kèm theo báo cáo số      /BC-UBND ngày      /12/2025 của UBND phường Hà Huy Tập)</t>
  </si>
  <si>
    <t>Hạ tầng khu dân cư TDP Bình Tiến, phường Hà Huy Tập</t>
  </si>
  <si>
    <t>Hạ tầng khu dân cư TDP Đông Tân, phường Hà Huy Tập</t>
  </si>
  <si>
    <t>Hạ tầng khu dân cư TDP Tiến Bộ, phường Hà Huy Tập</t>
  </si>
  <si>
    <t>Hạ tầng khu dân cư TDP La Xá, phường Hà Huy Tập</t>
  </si>
  <si>
    <t>Kinh phí hoạt động các tổ chức chính trị - xã hội: Đoàn thanh niên; hội phụ nữ; hội nông dân; Hội cựu chiến binh</t>
  </si>
  <si>
    <t>Chi triển khai các hoạt động thu thuế; tổ chức các hoạt động ngày doanh nhân</t>
  </si>
  <si>
    <t>PC tôn giáo và các các hoạt động tôn giáo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</si>
</sst>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_-;\-* #,##0_-;_-* &quot;-&quot;??_-;_-@_-"/>
    <numFmt numFmtId="165" formatCode="0.000"/>
    <numFmt numFmtId="166" formatCode="_(* #,##0_);_(* \(#,##0\);_(* &quot;-&quot;??_);_(@_)"/>
    <numFmt numFmtId="167" formatCode="_(* #,##0.00_);_(* \(#,##0.00\);_(* &quot;-&quot;??_);_(@_)"/>
    <numFmt numFmtId="168" formatCode="0.0"/>
    <numFmt numFmtId="169" formatCode="_(* #,##0.0_);_(* \(#,##0.0\);_(* &quot;-&quot;??_);_(@_)"/>
    <numFmt numFmtId="170" formatCode="_-* #,##0.00\ _₫_-;\-* #,##0.00\ _₫_-;_-* &quot;-&quot;??\ _₫_-;_-@_-"/>
  </numFmts>
  <fonts count="45" x14ac:knownFonts="1">
    <font>
      <sz val="11"/>
      <color theme="1"/>
      <name val="Aptos Narrow"/>
      <family val="2"/>
      <charset val="163"/>
      <scheme val="minor"/>
    </font>
    <font>
      <sz val="11"/>
      <color theme="1"/>
      <name val="Aptos Narrow"/>
      <family val="2"/>
      <charset val="163"/>
      <scheme val="minor"/>
    </font>
    <font>
      <b/>
      <sz val="9"/>
      <color rgb="FF000000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b/>
      <sz val="13"/>
      <name val="Times New Roman"/>
      <family val="1"/>
    </font>
    <font>
      <sz val="13"/>
      <color theme="1"/>
      <name val="Times New Roman"/>
      <family val="1"/>
    </font>
    <font>
      <i/>
      <sz val="13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name val="Times New Roman"/>
      <family val="1"/>
    </font>
    <font>
      <b/>
      <i/>
      <sz val="13"/>
      <color theme="1"/>
      <name val="Times New Roman"/>
      <family val="1"/>
    </font>
    <font>
      <b/>
      <sz val="10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9"/>
      <color indexed="8"/>
      <name val="Times New Roman"/>
      <family val="1"/>
    </font>
    <font>
      <sz val="11"/>
      <color indexed="8"/>
      <name val="Calibri"/>
      <family val="2"/>
    </font>
    <font>
      <sz val="11"/>
      <color indexed="10"/>
      <name val="Times New Roman"/>
      <family val="1"/>
    </font>
    <font>
      <sz val="10"/>
      <name val="Arial"/>
      <family val="2"/>
    </font>
    <font>
      <b/>
      <i/>
      <sz val="10"/>
      <name val="Times New Roman"/>
      <family val="1"/>
    </font>
    <font>
      <i/>
      <sz val="10"/>
      <name val="Times New Roman"/>
      <family val="1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8"/>
      <name val="Aptos Narrow"/>
      <family val="2"/>
      <charset val="163"/>
      <scheme val="minor"/>
    </font>
    <font>
      <b/>
      <sz val="11"/>
      <color theme="1"/>
      <name val="Aptos Narrow"/>
      <family val="2"/>
      <charset val="163"/>
      <scheme val="minor"/>
    </font>
    <font>
      <sz val="10"/>
      <name val=".VnArial Narrow"/>
      <family val="2"/>
    </font>
    <font>
      <sz val="11"/>
      <color theme="1"/>
      <name val="Aptos Narrow"/>
      <family val="2"/>
      <scheme val="minor"/>
    </font>
    <font>
      <b/>
      <sz val="13"/>
      <color theme="1"/>
      <name val="Times New Roman"/>
      <family val="1"/>
      <charset val="163"/>
    </font>
    <font>
      <b/>
      <sz val="13"/>
      <name val="Times New Roman"/>
      <family val="1"/>
      <charset val="163"/>
    </font>
    <font>
      <sz val="10"/>
      <color rgb="FF000000"/>
      <name val="Arial Narrow"/>
      <family val="2"/>
    </font>
    <font>
      <b/>
      <sz val="14"/>
      <name val="Times New Roman"/>
      <family val="1"/>
    </font>
    <font>
      <i/>
      <sz val="14"/>
      <color theme="1"/>
      <name val="Times New Roman"/>
      <family val="1"/>
    </font>
    <font>
      <sz val="13"/>
      <color rgb="FF000000"/>
      <name val="Times New Roman"/>
      <family val="1"/>
    </font>
    <font>
      <i/>
      <sz val="14"/>
      <color indexed="8"/>
      <name val="Times New Roman"/>
      <family val="1"/>
    </font>
    <font>
      <sz val="14"/>
      <color rgb="FF000000"/>
      <name val="Times New Roman"/>
      <family val="1"/>
    </font>
    <font>
      <sz val="13"/>
      <color theme="1"/>
      <name val="Aptos Narrow"/>
      <family val="2"/>
      <charset val="163"/>
      <scheme val="minor"/>
    </font>
    <font>
      <b/>
      <sz val="13"/>
      <color theme="1"/>
      <name val="Aptos Narrow"/>
      <family val="2"/>
      <charset val="16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26" fillId="0" borderId="0"/>
    <xf numFmtId="0" fontId="33" fillId="0" borderId="0"/>
    <xf numFmtId="170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7" fillId="0" borderId="0"/>
    <xf numFmtId="0" fontId="26" fillId="0" borderId="0"/>
    <xf numFmtId="0" fontId="33" fillId="0" borderId="0"/>
    <xf numFmtId="0" fontId="24" fillId="0" borderId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34" fillId="0" borderId="0"/>
    <xf numFmtId="9" fontId="34" fillId="0" borderId="0" applyFont="0" applyFill="0" applyBorder="0" applyAlignment="0" applyProtection="0"/>
  </cellStyleXfs>
  <cellXfs count="21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vertical="center"/>
    </xf>
    <xf numFmtId="0" fontId="8" fillId="0" borderId="0" xfId="0" applyFont="1"/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 shrinkToFit="1"/>
    </xf>
    <xf numFmtId="3" fontId="8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vertical="center"/>
    </xf>
    <xf numFmtId="2" fontId="8" fillId="0" borderId="1" xfId="0" applyNumberFormat="1" applyFont="1" applyBorder="1" applyAlignment="1">
      <alignment vertical="center"/>
    </xf>
    <xf numFmtId="165" fontId="8" fillId="0" borderId="1" xfId="0" applyNumberFormat="1" applyFont="1" applyBorder="1" applyAlignment="1">
      <alignment vertical="center"/>
    </xf>
    <xf numFmtId="165" fontId="3" fillId="0" borderId="1" xfId="0" applyNumberFormat="1" applyFont="1" applyBorder="1"/>
    <xf numFmtId="165" fontId="8" fillId="0" borderId="1" xfId="0" applyNumberFormat="1" applyFont="1" applyBorder="1"/>
    <xf numFmtId="0" fontId="13" fillId="2" borderId="0" xfId="0" applyFont="1" applyFill="1"/>
    <xf numFmtId="0" fontId="16" fillId="2" borderId="1" xfId="3" applyFont="1" applyFill="1" applyBorder="1" applyAlignment="1">
      <alignment horizontal="center" vertical="center"/>
    </xf>
    <xf numFmtId="0" fontId="16" fillId="2" borderId="1" xfId="3" applyFont="1" applyFill="1" applyBorder="1" applyAlignment="1">
      <alignment horizontal="justify" vertical="center" wrapText="1"/>
    </xf>
    <xf numFmtId="3" fontId="16" fillId="2" borderId="1" xfId="3" applyNumberFormat="1" applyFont="1" applyFill="1" applyBorder="1" applyAlignment="1">
      <alignment horizontal="right" vertical="center" wrapText="1"/>
    </xf>
    <xf numFmtId="0" fontId="13" fillId="2" borderId="1" xfId="3" applyFont="1" applyFill="1" applyBorder="1" applyAlignment="1">
      <alignment horizontal="center" vertical="center"/>
    </xf>
    <xf numFmtId="0" fontId="13" fillId="2" borderId="1" xfId="3" applyFont="1" applyFill="1" applyBorder="1" applyAlignment="1">
      <alignment horizontal="justify" vertical="center" wrapText="1"/>
    </xf>
    <xf numFmtId="3" fontId="13" fillId="2" borderId="1" xfId="3" applyNumberFormat="1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7" fillId="2" borderId="1" xfId="3" applyFont="1" applyFill="1" applyBorder="1" applyAlignment="1">
      <alignment horizontal="center" vertical="center"/>
    </xf>
    <xf numFmtId="0" fontId="15" fillId="2" borderId="1" xfId="3" applyFont="1" applyFill="1" applyBorder="1" applyAlignment="1">
      <alignment horizontal="center" vertical="center"/>
    </xf>
    <xf numFmtId="0" fontId="15" fillId="2" borderId="1" xfId="3" applyFont="1" applyFill="1" applyBorder="1" applyAlignment="1">
      <alignment horizontal="justify" vertical="center" wrapText="1"/>
    </xf>
    <xf numFmtId="0" fontId="16" fillId="2" borderId="0" xfId="0" applyFont="1" applyFill="1"/>
    <xf numFmtId="0" fontId="18" fillId="2" borderId="1" xfId="3" applyFont="1" applyFill="1" applyBorder="1" applyAlignment="1">
      <alignment horizontal="center" vertical="center"/>
    </xf>
    <xf numFmtId="0" fontId="18" fillId="2" borderId="1" xfId="3" applyFont="1" applyFill="1" applyBorder="1" applyAlignment="1">
      <alignment horizontal="justify" vertical="center" wrapText="1"/>
    </xf>
    <xf numFmtId="0" fontId="12" fillId="2" borderId="1" xfId="3" applyFont="1" applyFill="1" applyBorder="1" applyAlignment="1">
      <alignment horizontal="justify" vertical="center" wrapText="1"/>
    </xf>
    <xf numFmtId="164" fontId="13" fillId="2" borderId="0" xfId="1" applyNumberFormat="1" applyFont="1" applyFill="1"/>
    <xf numFmtId="0" fontId="1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3" fillId="2" borderId="1" xfId="0" applyFont="1" applyFill="1" applyBorder="1"/>
    <xf numFmtId="0" fontId="16" fillId="2" borderId="1" xfId="0" applyFont="1" applyFill="1" applyBorder="1"/>
    <xf numFmtId="0" fontId="15" fillId="2" borderId="0" xfId="0" applyFont="1" applyFill="1" applyAlignment="1">
      <alignment horizontal="right"/>
    </xf>
    <xf numFmtId="0" fontId="13" fillId="2" borderId="1" xfId="0" applyFont="1" applyFill="1" applyBorder="1" applyAlignment="1">
      <alignment vertical="center"/>
    </xf>
    <xf numFmtId="164" fontId="13" fillId="2" borderId="1" xfId="1" applyNumberFormat="1" applyFont="1" applyFill="1" applyBorder="1" applyAlignment="1">
      <alignment vertical="center"/>
    </xf>
    <xf numFmtId="164" fontId="13" fillId="2" borderId="1" xfId="1" applyNumberFormat="1" applyFont="1" applyFill="1" applyBorder="1"/>
    <xf numFmtId="164" fontId="16" fillId="2" borderId="1" xfId="1" applyNumberFormat="1" applyFont="1" applyFill="1" applyBorder="1" applyAlignment="1">
      <alignment horizontal="center" vertical="center" wrapText="1"/>
    </xf>
    <xf numFmtId="164" fontId="16" fillId="2" borderId="1" xfId="1" applyNumberFormat="1" applyFont="1" applyFill="1" applyBorder="1" applyAlignment="1">
      <alignment vertical="center"/>
    </xf>
    <xf numFmtId="164" fontId="13" fillId="2" borderId="1" xfId="1" applyNumberFormat="1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1" fillId="2" borderId="0" xfId="0" applyFont="1" applyFill="1"/>
    <xf numFmtId="0" fontId="21" fillId="2" borderId="0" xfId="0" applyFont="1" applyFill="1" applyAlignment="1">
      <alignment horizontal="center"/>
    </xf>
    <xf numFmtId="0" fontId="21" fillId="2" borderId="0" xfId="0" applyFont="1" applyFill="1" applyAlignment="1">
      <alignment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vertical="center"/>
    </xf>
    <xf numFmtId="166" fontId="20" fillId="2" borderId="1" xfId="0" applyNumberFormat="1" applyFont="1" applyFill="1" applyBorder="1" applyAlignment="1">
      <alignment vertical="center"/>
    </xf>
    <xf numFmtId="0" fontId="20" fillId="2" borderId="0" xfId="0" applyFont="1" applyFill="1"/>
    <xf numFmtId="0" fontId="3" fillId="2" borderId="0" xfId="0" applyFont="1" applyFill="1"/>
    <xf numFmtId="166" fontId="8" fillId="2" borderId="1" xfId="0" applyNumberFormat="1" applyFont="1" applyFill="1" applyBorder="1" applyAlignment="1">
      <alignment vertical="center"/>
    </xf>
    <xf numFmtId="3" fontId="20" fillId="2" borderId="1" xfId="0" applyNumberFormat="1" applyFont="1" applyFill="1" applyBorder="1" applyAlignment="1">
      <alignment vertical="center"/>
    </xf>
    <xf numFmtId="0" fontId="27" fillId="2" borderId="0" xfId="6" quotePrefix="1" applyFont="1" applyFill="1" applyAlignment="1">
      <alignment vertical="center" wrapText="1"/>
    </xf>
    <xf numFmtId="0" fontId="28" fillId="2" borderId="0" xfId="6" applyFont="1" applyFill="1" applyAlignment="1">
      <alignment vertical="center" wrapText="1"/>
    </xf>
    <xf numFmtId="0" fontId="29" fillId="2" borderId="0" xfId="0" applyFont="1" applyFill="1"/>
    <xf numFmtId="0" fontId="19" fillId="2" borderId="0" xfId="6" applyFont="1" applyFill="1" applyAlignment="1">
      <alignment horizontal="center" vertical="center" wrapText="1"/>
    </xf>
    <xf numFmtId="0" fontId="19" fillId="2" borderId="0" xfId="6" applyFont="1" applyFill="1" applyAlignment="1">
      <alignment vertical="center" wrapText="1"/>
    </xf>
    <xf numFmtId="0" fontId="30" fillId="2" borderId="0" xfId="0" applyFont="1" applyFill="1"/>
    <xf numFmtId="167" fontId="20" fillId="2" borderId="1" xfId="5" applyFont="1" applyFill="1" applyBorder="1" applyAlignment="1">
      <alignment vertical="center"/>
    </xf>
    <xf numFmtId="166" fontId="25" fillId="2" borderId="1" xfId="5" applyNumberFormat="1" applyFont="1" applyFill="1" applyBorder="1" applyAlignment="1">
      <alignment vertical="center"/>
    </xf>
    <xf numFmtId="166" fontId="20" fillId="2" borderId="1" xfId="5" applyNumberFormat="1" applyFont="1" applyFill="1" applyBorder="1" applyAlignment="1">
      <alignment vertical="center"/>
    </xf>
    <xf numFmtId="166" fontId="21" fillId="2" borderId="0" xfId="5" applyNumberFormat="1" applyFont="1" applyFill="1"/>
    <xf numFmtId="167" fontId="21" fillId="2" borderId="0" xfId="5" applyFont="1" applyFill="1"/>
    <xf numFmtId="164" fontId="6" fillId="2" borderId="1" xfId="1" applyNumberFormat="1" applyFont="1" applyFill="1" applyBorder="1" applyAlignment="1">
      <alignment horizontal="right" vertical="center" wrapText="1"/>
    </xf>
    <xf numFmtId="164" fontId="5" fillId="2" borderId="1" xfId="1" applyNumberFormat="1" applyFont="1" applyFill="1" applyBorder="1" applyAlignment="1">
      <alignment vertical="center"/>
    </xf>
    <xf numFmtId="164" fontId="16" fillId="2" borderId="1" xfId="1" applyNumberFormat="1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vertical="center" wrapText="1"/>
    </xf>
    <xf numFmtId="3" fontId="17" fillId="2" borderId="1" xfId="0" applyNumberFormat="1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vertical="center" wrapText="1"/>
    </xf>
    <xf numFmtId="0" fontId="16" fillId="0" borderId="1" xfId="7" applyFont="1" applyBorder="1" applyAlignment="1">
      <alignment horizontal="center" vertical="center" wrapText="1"/>
    </xf>
    <xf numFmtId="3" fontId="0" fillId="0" borderId="0" xfId="0" applyNumberFormat="1"/>
    <xf numFmtId="3" fontId="16" fillId="0" borderId="1" xfId="8" applyNumberFormat="1" applyFont="1" applyFill="1" applyBorder="1" applyAlignment="1">
      <alignment horizontal="center" vertical="center" wrapText="1"/>
    </xf>
    <xf numFmtId="3" fontId="17" fillId="0" borderId="1" xfId="12" applyNumberFormat="1" applyFont="1" applyBorder="1" applyAlignment="1">
      <alignment horizontal="center" vertical="center" wrapText="1"/>
    </xf>
    <xf numFmtId="3" fontId="13" fillId="0" borderId="1" xfId="9" applyNumberFormat="1" applyFont="1" applyFill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32" fillId="0" borderId="0" xfId="0" applyFont="1"/>
    <xf numFmtId="0" fontId="13" fillId="0" borderId="1" xfId="0" applyFont="1" applyBorder="1" applyAlignment="1">
      <alignment vertical="center" wrapText="1"/>
    </xf>
    <xf numFmtId="0" fontId="35" fillId="2" borderId="1" xfId="0" applyFont="1" applyFill="1" applyBorder="1" applyAlignment="1">
      <alignment horizontal="center" vertical="center"/>
    </xf>
    <xf numFmtId="3" fontId="36" fillId="2" borderId="1" xfId="0" applyNumberFormat="1" applyFont="1" applyFill="1" applyBorder="1" applyAlignment="1">
      <alignment horizontal="right" vertical="center" wrapText="1"/>
    </xf>
    <xf numFmtId="0" fontId="40" fillId="0" borderId="1" xfId="0" applyFont="1" applyBorder="1" applyAlignment="1">
      <alignment vertical="center" wrapText="1"/>
    </xf>
    <xf numFmtId="0" fontId="35" fillId="2" borderId="1" xfId="0" applyFont="1" applyFill="1" applyBorder="1" applyAlignment="1">
      <alignment vertical="center" wrapText="1"/>
    </xf>
    <xf numFmtId="0" fontId="13" fillId="0" borderId="1" xfId="7" applyFont="1" applyBorder="1" applyAlignment="1">
      <alignment horizontal="center" vertical="center" wrapText="1"/>
    </xf>
    <xf numFmtId="3" fontId="16" fillId="0" borderId="1" xfId="8" applyNumberFormat="1" applyFont="1" applyFill="1" applyBorder="1" applyAlignment="1">
      <alignment horizontal="right" vertical="center" wrapText="1"/>
    </xf>
    <xf numFmtId="3" fontId="16" fillId="0" borderId="1" xfId="7" applyNumberFormat="1" applyFont="1" applyBorder="1" applyAlignment="1">
      <alignment horizontal="center" vertical="center" wrapText="1"/>
    </xf>
    <xf numFmtId="0" fontId="16" fillId="0" borderId="1" xfId="11" applyFont="1" applyBorder="1" applyAlignment="1">
      <alignment vertical="center" wrapText="1"/>
    </xf>
    <xf numFmtId="49" fontId="16" fillId="0" borderId="1" xfId="7" applyNumberFormat="1" applyFont="1" applyBorder="1" applyAlignment="1">
      <alignment horizontal="center" vertical="center" wrapText="1"/>
    </xf>
    <xf numFmtId="3" fontId="40" fillId="0" borderId="1" xfId="0" applyNumberFormat="1" applyFont="1" applyBorder="1" applyAlignment="1">
      <alignment vertical="center" wrapText="1"/>
    </xf>
    <xf numFmtId="0" fontId="35" fillId="0" borderId="1" xfId="7" applyFont="1" applyBorder="1" applyAlignment="1">
      <alignment horizontal="center" vertical="center" wrapText="1"/>
    </xf>
    <xf numFmtId="0" fontId="16" fillId="0" borderId="1" xfId="7" applyFont="1" applyBorder="1" applyAlignment="1">
      <alignment vertical="center" wrapText="1"/>
    </xf>
    <xf numFmtId="0" fontId="8" fillId="0" borderId="0" xfId="0" applyFont="1" applyAlignment="1">
      <alignment vertical="center"/>
    </xf>
    <xf numFmtId="3" fontId="16" fillId="0" borderId="1" xfId="7" applyNumberFormat="1" applyFont="1" applyBorder="1" applyAlignment="1">
      <alignment horizontal="right" vertical="center" wrapText="1"/>
    </xf>
    <xf numFmtId="2" fontId="16" fillId="2" borderId="1" xfId="0" applyNumberFormat="1" applyFont="1" applyFill="1" applyBorder="1" applyAlignment="1">
      <alignment vertical="center"/>
    </xf>
    <xf numFmtId="164" fontId="38" fillId="2" borderId="1" xfId="1" applyNumberFormat="1" applyFont="1" applyFill="1" applyBorder="1" applyAlignment="1">
      <alignment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vertical="center"/>
    </xf>
    <xf numFmtId="166" fontId="21" fillId="2" borderId="1" xfId="5" applyNumberFormat="1" applyFont="1" applyFill="1" applyBorder="1" applyAlignment="1">
      <alignment vertical="center"/>
    </xf>
    <xf numFmtId="166" fontId="21" fillId="2" borderId="1" xfId="4" applyNumberFormat="1" applyFont="1" applyFill="1" applyBorder="1" applyAlignment="1">
      <alignment vertical="center"/>
    </xf>
    <xf numFmtId="3" fontId="21" fillId="2" borderId="1" xfId="0" applyNumberFormat="1" applyFont="1" applyFill="1" applyBorder="1" applyAlignment="1">
      <alignment vertical="center"/>
    </xf>
    <xf numFmtId="167" fontId="21" fillId="2" borderId="1" xfId="5" applyFont="1" applyFill="1" applyBorder="1" applyAlignment="1">
      <alignment vertical="center"/>
    </xf>
    <xf numFmtId="168" fontId="21" fillId="2" borderId="1" xfId="0" applyNumberFormat="1" applyFont="1" applyFill="1" applyBorder="1" applyAlignment="1">
      <alignment vertical="center"/>
    </xf>
    <xf numFmtId="169" fontId="21" fillId="2" borderId="1" xfId="5" applyNumberFormat="1" applyFont="1" applyFill="1" applyBorder="1" applyAlignment="1">
      <alignment vertical="center"/>
    </xf>
    <xf numFmtId="167" fontId="21" fillId="2" borderId="1" xfId="5" applyFont="1" applyFill="1" applyBorder="1" applyAlignment="1">
      <alignment horizontal="right" vertical="center"/>
    </xf>
    <xf numFmtId="168" fontId="21" fillId="2" borderId="1" xfId="0" applyNumberFormat="1" applyFont="1" applyFill="1" applyBorder="1" applyAlignment="1">
      <alignment horizontal="right" vertical="center"/>
    </xf>
    <xf numFmtId="167" fontId="3" fillId="2" borderId="1" xfId="5" applyFont="1" applyFill="1" applyBorder="1" applyAlignment="1">
      <alignment vertical="center"/>
    </xf>
    <xf numFmtId="166" fontId="3" fillId="2" borderId="1" xfId="5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8" fontId="3" fillId="2" borderId="1" xfId="0" applyNumberFormat="1" applyFont="1" applyFill="1" applyBorder="1" applyAlignment="1">
      <alignment vertical="center"/>
    </xf>
    <xf numFmtId="167" fontId="3" fillId="2" borderId="1" xfId="0" applyNumberFormat="1" applyFont="1" applyFill="1" applyBorder="1" applyAlignment="1">
      <alignment vertical="center"/>
    </xf>
    <xf numFmtId="167" fontId="21" fillId="2" borderId="1" xfId="0" applyNumberFormat="1" applyFont="1" applyFill="1" applyBorder="1" applyAlignment="1">
      <alignment vertical="center"/>
    </xf>
    <xf numFmtId="0" fontId="8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right"/>
    </xf>
    <xf numFmtId="0" fontId="16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right" vertical="center" wrapText="1"/>
    </xf>
    <xf numFmtId="0" fontId="13" fillId="0" borderId="1" xfId="0" applyFont="1" applyBorder="1"/>
    <xf numFmtId="0" fontId="16" fillId="0" borderId="1" xfId="0" applyFont="1" applyBorder="1" applyAlignment="1">
      <alignment horizontal="left" vertical="center" wrapText="1"/>
    </xf>
    <xf numFmtId="3" fontId="16" fillId="0" borderId="1" xfId="0" applyNumberFormat="1" applyFont="1" applyBorder="1" applyAlignment="1">
      <alignment horizontal="right" vertical="center"/>
    </xf>
    <xf numFmtId="3" fontId="16" fillId="0" borderId="1" xfId="0" applyNumberFormat="1" applyFont="1" applyBorder="1" applyAlignment="1">
      <alignment vertical="center"/>
    </xf>
    <xf numFmtId="3" fontId="13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164" fontId="16" fillId="0" borderId="1" xfId="1" applyNumberFormat="1" applyFont="1" applyBorder="1" applyAlignment="1">
      <alignment vertical="center"/>
    </xf>
    <xf numFmtId="3" fontId="3" fillId="2" borderId="1" xfId="0" applyNumberFormat="1" applyFont="1" applyFill="1" applyBorder="1" applyAlignment="1">
      <alignment vertical="center"/>
    </xf>
    <xf numFmtId="0" fontId="40" fillId="2" borderId="1" xfId="0" applyFont="1" applyFill="1" applyBorder="1" applyAlignment="1">
      <alignment vertical="center" wrapText="1"/>
    </xf>
    <xf numFmtId="0" fontId="7" fillId="0" borderId="1" xfId="7" applyFont="1" applyBorder="1" applyAlignment="1">
      <alignment horizontal="center" vertical="center" wrapText="1"/>
    </xf>
    <xf numFmtId="3" fontId="7" fillId="0" borderId="1" xfId="8" applyNumberFormat="1" applyFont="1" applyFill="1" applyBorder="1" applyAlignment="1">
      <alignment horizontal="center" vertical="center" wrapText="1"/>
    </xf>
    <xf numFmtId="49" fontId="7" fillId="0" borderId="10" xfId="7" applyNumberFormat="1" applyFont="1" applyBorder="1" applyAlignment="1">
      <alignment horizontal="center" vertical="center" wrapText="1"/>
    </xf>
    <xf numFmtId="0" fontId="7" fillId="0" borderId="10" xfId="7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2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3" fontId="42" fillId="0" borderId="1" xfId="0" applyNumberFormat="1" applyFont="1" applyBorder="1" applyAlignment="1">
      <alignment vertical="center" wrapText="1"/>
    </xf>
    <xf numFmtId="0" fontId="43" fillId="0" borderId="1" xfId="0" applyFont="1" applyBorder="1"/>
    <xf numFmtId="0" fontId="43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0" fontId="43" fillId="2" borderId="1" xfId="0" applyFont="1" applyFill="1" applyBorder="1" applyAlignment="1">
      <alignment horizontal="center" vertical="center" wrapText="1"/>
    </xf>
    <xf numFmtId="0" fontId="44" fillId="0" borderId="1" xfId="0" applyFont="1" applyBorder="1"/>
    <xf numFmtId="0" fontId="4" fillId="0" borderId="0" xfId="0" applyFont="1" applyAlignment="1">
      <alignment horizontal="right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3" fontId="12" fillId="2" borderId="0" xfId="0" applyNumberFormat="1" applyFont="1" applyFill="1" applyAlignment="1">
      <alignment horizontal="center" vertical="center"/>
    </xf>
    <xf numFmtId="3" fontId="12" fillId="2" borderId="0" xfId="0" applyNumberFormat="1" applyFont="1" applyFill="1" applyAlignment="1">
      <alignment horizontal="left" vertical="center"/>
    </xf>
    <xf numFmtId="3" fontId="14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 vertical="center" wrapText="1"/>
    </xf>
    <xf numFmtId="0" fontId="22" fillId="2" borderId="3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3" fontId="41" fillId="2" borderId="0" xfId="0" applyNumberFormat="1" applyFont="1" applyFill="1" applyAlignment="1">
      <alignment horizontal="center"/>
    </xf>
    <xf numFmtId="0" fontId="41" fillId="2" borderId="0" xfId="0" applyFont="1" applyFill="1" applyAlignment="1">
      <alignment horizontal="center"/>
    </xf>
    <xf numFmtId="0" fontId="20" fillId="2" borderId="5" xfId="0" applyFont="1" applyFill="1" applyBorder="1" applyAlignment="1">
      <alignment horizontal="center" vertical="center"/>
    </xf>
    <xf numFmtId="0" fontId="28" fillId="2" borderId="0" xfId="6" applyFont="1" applyFill="1" applyAlignment="1">
      <alignment horizontal="center" vertical="center" wrapText="1"/>
    </xf>
    <xf numFmtId="0" fontId="19" fillId="2" borderId="0" xfId="6" applyFont="1" applyFill="1" applyAlignment="1">
      <alignment horizontal="center" vertical="center" wrapText="1"/>
    </xf>
    <xf numFmtId="3" fontId="7" fillId="0" borderId="1" xfId="8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39" fillId="0" borderId="0" xfId="0" applyFont="1" applyAlignment="1">
      <alignment horizontal="center" vertical="center" wrapText="1"/>
    </xf>
    <xf numFmtId="0" fontId="7" fillId="0" borderId="7" xfId="7" applyFont="1" applyBorder="1" applyAlignment="1">
      <alignment horizontal="center" vertical="center" wrapText="1"/>
    </xf>
    <xf numFmtId="0" fontId="7" fillId="0" borderId="9" xfId="7" applyFont="1" applyBorder="1" applyAlignment="1">
      <alignment horizontal="center" vertical="center" wrapText="1"/>
    </xf>
    <xf numFmtId="0" fontId="7" fillId="0" borderId="10" xfId="7" applyFont="1" applyBorder="1" applyAlignment="1">
      <alignment horizontal="center" vertical="center" wrapText="1"/>
    </xf>
    <xf numFmtId="0" fontId="7" fillId="0" borderId="1" xfId="7" applyFont="1" applyBorder="1" applyAlignment="1">
      <alignment horizontal="center" vertical="center" wrapText="1"/>
    </xf>
    <xf numFmtId="49" fontId="7" fillId="0" borderId="7" xfId="7" applyNumberFormat="1" applyFont="1" applyBorder="1" applyAlignment="1">
      <alignment horizontal="center" vertical="center" wrapText="1"/>
    </xf>
    <xf numFmtId="49" fontId="7" fillId="0" borderId="9" xfId="7" applyNumberFormat="1" applyFont="1" applyBorder="1" applyAlignment="1">
      <alignment horizontal="center" vertical="center" wrapText="1"/>
    </xf>
    <xf numFmtId="49" fontId="7" fillId="0" borderId="10" xfId="7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9" fillId="0" borderId="3" xfId="0" applyFont="1" applyBorder="1" applyAlignment="1">
      <alignment horizontal="center" vertical="center"/>
    </xf>
    <xf numFmtId="3" fontId="16" fillId="0" borderId="1" xfId="8" applyNumberFormat="1" applyFont="1" applyFill="1" applyBorder="1" applyAlignment="1">
      <alignment horizontal="center" vertical="center" wrapText="1"/>
    </xf>
    <xf numFmtId="3" fontId="16" fillId="0" borderId="7" xfId="7" applyNumberFormat="1" applyFont="1" applyBorder="1" applyAlignment="1">
      <alignment horizontal="center" vertical="center" wrapText="1"/>
    </xf>
    <xf numFmtId="3" fontId="16" fillId="0" borderId="9" xfId="7" applyNumberFormat="1" applyFont="1" applyBorder="1" applyAlignment="1">
      <alignment horizontal="center" vertical="center" wrapText="1"/>
    </xf>
    <xf numFmtId="3" fontId="16" fillId="0" borderId="10" xfId="7" applyNumberFormat="1" applyFont="1" applyBorder="1" applyAlignment="1">
      <alignment horizontal="center" vertical="center" wrapText="1"/>
    </xf>
    <xf numFmtId="0" fontId="13" fillId="0" borderId="4" xfId="7" applyFont="1" applyBorder="1" applyAlignment="1">
      <alignment horizontal="center" vertical="center" wrapText="1"/>
    </xf>
    <xf numFmtId="0" fontId="13" fillId="0" borderId="14" xfId="7" applyFont="1" applyBorder="1" applyAlignment="1">
      <alignment horizontal="center" vertical="center" wrapText="1"/>
    </xf>
    <xf numFmtId="3" fontId="13" fillId="0" borderId="11" xfId="9" applyNumberFormat="1" applyFont="1" applyFill="1" applyBorder="1" applyAlignment="1">
      <alignment horizontal="center" vertical="center" wrapText="1"/>
    </xf>
    <xf numFmtId="3" fontId="13" fillId="0" borderId="13" xfId="9" applyNumberFormat="1" applyFont="1" applyFill="1" applyBorder="1" applyAlignment="1">
      <alignment horizontal="center" vertical="center" wrapText="1"/>
    </xf>
    <xf numFmtId="0" fontId="16" fillId="0" borderId="1" xfId="7" applyFont="1" applyBorder="1" applyAlignment="1">
      <alignment horizontal="center" vertical="center" wrapText="1"/>
    </xf>
    <xf numFmtId="49" fontId="16" fillId="0" borderId="7" xfId="7" applyNumberFormat="1" applyFont="1" applyBorder="1" applyAlignment="1">
      <alignment horizontal="center" vertical="center" wrapText="1"/>
    </xf>
    <xf numFmtId="49" fontId="16" fillId="0" borderId="9" xfId="7" applyNumberFormat="1" applyFont="1" applyBorder="1" applyAlignment="1">
      <alignment horizontal="center" vertical="center" wrapText="1"/>
    </xf>
    <xf numFmtId="49" fontId="16" fillId="0" borderId="10" xfId="7" applyNumberFormat="1" applyFont="1" applyBorder="1" applyAlignment="1">
      <alignment horizontal="center" vertical="center" wrapText="1"/>
    </xf>
    <xf numFmtId="0" fontId="16" fillId="0" borderId="7" xfId="7" applyFont="1" applyBorder="1" applyAlignment="1">
      <alignment horizontal="center" vertical="center" wrapText="1"/>
    </xf>
    <xf numFmtId="0" fontId="16" fillId="0" borderId="9" xfId="7" applyFont="1" applyBorder="1" applyAlignment="1">
      <alignment horizontal="center" vertical="center" wrapText="1"/>
    </xf>
    <xf numFmtId="0" fontId="16" fillId="0" borderId="10" xfId="7" applyFont="1" applyBorder="1" applyAlignment="1">
      <alignment horizontal="center" vertical="center" wrapText="1"/>
    </xf>
    <xf numFmtId="0" fontId="16" fillId="0" borderId="11" xfId="7" applyFont="1" applyBorder="1" applyAlignment="1">
      <alignment horizontal="center" vertical="center" wrapText="1"/>
    </xf>
    <xf numFmtId="0" fontId="16" fillId="0" borderId="12" xfId="7" applyFont="1" applyBorder="1" applyAlignment="1">
      <alignment horizontal="center" vertical="center" wrapText="1"/>
    </xf>
    <xf numFmtId="0" fontId="16" fillId="0" borderId="13" xfId="7" applyFont="1" applyBorder="1" applyAlignment="1">
      <alignment horizontal="center" vertical="center" wrapText="1"/>
    </xf>
  </cellXfs>
  <cellStyles count="18">
    <cellStyle name="Comma" xfId="1" builtinId="3"/>
    <cellStyle name="Comma 10 10" xfId="14" xr:uid="{24FADE9C-18F2-4156-9BCA-DCDF26A660F3}"/>
    <cellStyle name="Comma 11" xfId="5" xr:uid="{BBE159EA-D64A-403B-A7EE-27E7D1EB7020}"/>
    <cellStyle name="Comma 2" xfId="9" xr:uid="{B095C2FD-B111-4F47-AE86-1BE3FC40421D}"/>
    <cellStyle name="Comma 3 2" xfId="15" xr:uid="{4AAF3C28-CE2C-4A97-8B8E-5E8D1432C6F0}"/>
    <cellStyle name="Comma 4 2" xfId="4" xr:uid="{AAE2B78B-C3E9-44AF-9145-B91D30B71DB5}"/>
    <cellStyle name="Comma 9" xfId="8" xr:uid="{57094C91-839A-48D2-8AF9-24D47AEB34D0}"/>
    <cellStyle name="Normal" xfId="0" builtinId="0"/>
    <cellStyle name="Normal 10" xfId="6" xr:uid="{BE541C00-9A04-442D-AAA2-D932241E975F}"/>
    <cellStyle name="Normal 11" xfId="13" xr:uid="{51F5BABE-52FB-492D-8568-C8D9DF18D519}"/>
    <cellStyle name="Normal 2" xfId="2" xr:uid="{06048F70-9879-446E-82C4-95D4594A275F}"/>
    <cellStyle name="Normal 2 2 2" xfId="11" xr:uid="{0259C8F2-4817-4135-B6B9-EEC9DE0EA862}"/>
    <cellStyle name="Normal 2 2 2 2" xfId="16" xr:uid="{51C4A6F7-4E11-4395-AB30-4CA1280D1610}"/>
    <cellStyle name="Normal 2 2 3" xfId="7" xr:uid="{5E4500FC-3B56-41B5-8883-1DA57AADD2FA}"/>
    <cellStyle name="Normal 2 4" xfId="12" xr:uid="{E9DF5A25-7AA3-4C9A-969E-FCD978D1E3DC}"/>
    <cellStyle name="Normal 3 3" xfId="10" xr:uid="{2D9ABB31-EC65-4DA7-AFF9-B3A2F61508B0}"/>
    <cellStyle name="Normal 4" xfId="3" xr:uid="{13CDD020-0645-4272-B5E6-F49FCD57625B}"/>
    <cellStyle name="Percent 2" xfId="17" xr:uid="{1228A671-AA5C-4145-B02E-4DE0727954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&#7920;%20TO&#193;N%202025-2030\D&#7920;%20TO&#193;N%202026\V&#210;NG%203\11.11.%20Bi&#7875;u%20C&#225;c%20ch&#237;nh%20s&#225;ch%20c&#7911;a%20c&#7845;p%20x&#227;.xlsx" TargetMode="External"/><Relationship Id="rId1" Type="http://schemas.openxmlformats.org/officeDocument/2006/relationships/externalLinkPath" Target="/D&#7920;%20TO&#193;N%202025-2030/D&#7920;%20TO&#193;N%202026/V&#210;NG%203/11.11.%20Bi&#7875;u%20C&#225;c%20ch&#237;nh%20s&#225;ch%20c&#7911;a%20c&#7845;p%20x&#227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&#7920;%20TO&#193;N%202025-2030\D&#7920;%20TO&#193;N%202026\V&#210;NG%203\17.11.%20HHT.D&#7921;%20to&#225;n%20n&#259;m%202026.%20Ph&#7909;%20bi&#7875;u%20CS%20SNGD%20(1).xls" TargetMode="External"/><Relationship Id="rId1" Type="http://schemas.openxmlformats.org/officeDocument/2006/relationships/externalLinkPath" Target="/D&#7920;%20TO&#193;N%202025-2030/D&#7920;%20TO&#193;N%202026/V&#210;NG%203/17.11.%20HHT.D&#7921;%20to&#225;n%20n&#259;m%202026.%20Ph&#7909;%20bi&#7875;u%20CS%20SNGD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GV"/>
      <sheetName val="Tổng hợp"/>
      <sheetName val="01.Quy luong"/>
      <sheetName val="NLĐK, NLTH"/>
      <sheetName val="02.PC HDND, cap uy"/>
      <sheetName val="09. Thu y xa"/>
      <sheetName val="03. Chi bo co so (QD 99)"/>
      <sheetName val="04. Thanh tra ND"/>
      <sheetName val="05. DA 500"/>
      <sheetName val="06.CD PC tin hoc"/>
      <sheetName val="07. CD con lsy"/>
      <sheetName val="08. PC UBKT xa"/>
      <sheetName val="09. Tro cap HX"/>
      <sheetName val="10. To BV ANTT NQ129"/>
      <sheetName val="11. BCT xa thon TDP NQ111 (2)"/>
      <sheetName val="12. To CD so cong dong"/>
      <sheetName val="13. HD 111 khoi QLNN, DVSN"/>
      <sheetName val="14. Htro cum dan cu "/>
      <sheetName val="15. Tien dien HN"/>
      <sheetName val="16. BHYT"/>
      <sheetName val="17. CD LTCM"/>
      <sheetName val="18. TNXP"/>
      <sheetName val="19. Nghe nhan ND"/>
      <sheetName val="20.Huy hieu Dang"/>
      <sheetName val="QĐ 44 "/>
      <sheetName val="TT"/>
    </sheetNames>
    <sheetDataSet>
      <sheetData sheetId="0" refreshError="1"/>
      <sheetData sheetId="1" refreshError="1"/>
      <sheetData sheetId="2">
        <row r="17">
          <cell r="T17">
            <v>7640.4736512000027</v>
          </cell>
          <cell r="V17">
            <v>513.75168000000019</v>
          </cell>
          <cell r="W17">
            <v>1621.6959744000008</v>
          </cell>
        </row>
        <row r="68">
          <cell r="T68">
            <v>3470.8298040000004</v>
          </cell>
          <cell r="V68">
            <v>229.16088000000002</v>
          </cell>
          <cell r="W68">
            <v>736.68609800000002</v>
          </cell>
        </row>
        <row r="90">
          <cell r="T90">
            <v>1465.7122583999999</v>
          </cell>
          <cell r="V90">
            <v>95.359679999999997</v>
          </cell>
          <cell r="W90">
            <v>311.09847079999997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XXX"/>
      <sheetName val="SGV"/>
      <sheetName val="01. Tổng hợp KP SNGD "/>
      <sheetName val="02-HSL, Quy luong giao duc"/>
      <sheetName val="03.Chi chung SN ngành"/>
      <sheetName val="04.Thu học phí"/>
      <sheetName val="05. Tiền ăn trưa 3-5 tuổi.sửa"/>
      <sheetName val="06. Phụ cấp dạy lớp ghép"/>
      <sheetName val="07. Cấp bù HP"/>
      <sheetName val="08.HT CPHT"/>
      <sheetName val="09. NĐ 238(HSSV ngoai cong lap)"/>
      <sheetName val="10. Hỗ trợ HS khuyet tat"/>
      <sheetName val="11.H.trợ HS dân tộc TS NĐ 57"/>
      <sheetName val="12. Phụ cấp thể dục"/>
      <sheetName val="13.KP HĐ giáo viên NĐ 111"/>
      <sheetName val="15.số lớp có Hs k.tật"/>
      <sheetName val="14.KP giáo viên dạy HS k.tật"/>
      <sheetName val="Chế độ GV dạy trẻ KT. Mầm non"/>
      <sheetName val="Chế độ GV dạy trẻ KT.THCS"/>
      <sheetName val="Chế độ GV dạy trẻ KT.Tiểu học"/>
      <sheetName val="Nâng lương"/>
    </sheetNames>
    <sheetDataSet>
      <sheetData sheetId="0" refreshError="1"/>
      <sheetData sheetId="1" refreshError="1"/>
      <sheetData sheetId="2" refreshError="1"/>
      <sheetData sheetId="3">
        <row r="11">
          <cell r="T11">
            <v>4469.9400719999994</v>
          </cell>
          <cell r="U11">
            <v>667.63745614814809</v>
          </cell>
          <cell r="V11">
            <v>251.96184</v>
          </cell>
        </row>
        <row r="12">
          <cell r="T12">
            <v>4854.824208</v>
          </cell>
          <cell r="U12">
            <v>725.12437125925919</v>
          </cell>
          <cell r="V12">
            <v>281.53008</v>
          </cell>
        </row>
        <row r="13">
          <cell r="T13">
            <v>5938.1997479999991</v>
          </cell>
          <cell r="U13">
            <v>886.93908866666641</v>
          </cell>
          <cell r="V13">
            <v>323.84663999999998</v>
          </cell>
        </row>
        <row r="15">
          <cell r="T15">
            <v>5914.6195679999992</v>
          </cell>
          <cell r="U15">
            <v>883.41711496296284</v>
          </cell>
          <cell r="V15">
            <v>316.74240000000003</v>
          </cell>
        </row>
        <row r="16">
          <cell r="T16">
            <v>8628.4969523999989</v>
          </cell>
          <cell r="U16">
            <v>1288.7662167481481</v>
          </cell>
          <cell r="V16">
            <v>449.50464000000011</v>
          </cell>
        </row>
        <row r="17">
          <cell r="T17">
            <v>8240</v>
          </cell>
          <cell r="U17">
            <v>1230.7396855545005</v>
          </cell>
          <cell r="V17">
            <v>438.60959999999994</v>
          </cell>
        </row>
        <row r="19">
          <cell r="T19">
            <v>6111.3901679999981</v>
          </cell>
          <cell r="U19">
            <v>912.8070890370368</v>
          </cell>
          <cell r="V19">
            <v>340.04879999999991</v>
          </cell>
        </row>
        <row r="20">
          <cell r="T20">
            <v>10186</v>
          </cell>
          <cell r="U20">
            <v>1521</v>
          </cell>
          <cell r="V20">
            <v>552.89519999999993</v>
          </cell>
        </row>
      </sheetData>
      <sheetData sheetId="4" refreshError="1"/>
      <sheetData sheetId="5" refreshError="1"/>
      <sheetData sheetId="6">
        <row r="9">
          <cell r="O9">
            <v>18.72</v>
          </cell>
        </row>
        <row r="10">
          <cell r="O10">
            <v>15.84</v>
          </cell>
        </row>
        <row r="11">
          <cell r="O11">
            <v>15.84</v>
          </cell>
        </row>
      </sheetData>
      <sheetData sheetId="7" refreshError="1"/>
      <sheetData sheetId="8">
        <row r="8">
          <cell r="P8">
            <v>289.44</v>
          </cell>
        </row>
        <row r="9">
          <cell r="P9">
            <v>420.12</v>
          </cell>
        </row>
        <row r="10">
          <cell r="P10">
            <v>420.12</v>
          </cell>
        </row>
        <row r="11">
          <cell r="P11">
            <v>392.40000000000003</v>
          </cell>
        </row>
        <row r="12">
          <cell r="P12">
            <v>641.52</v>
          </cell>
        </row>
      </sheetData>
      <sheetData sheetId="9">
        <row r="10">
          <cell r="R10">
            <v>9.4500000000000011</v>
          </cell>
        </row>
        <row r="11">
          <cell r="R11">
            <v>5.3999999999999995</v>
          </cell>
        </row>
        <row r="12">
          <cell r="R12">
            <v>5.3999999999999995</v>
          </cell>
        </row>
        <row r="14">
          <cell r="R14">
            <v>21.6</v>
          </cell>
        </row>
        <row r="15">
          <cell r="R15">
            <v>29.7</v>
          </cell>
        </row>
        <row r="16">
          <cell r="R16">
            <v>16.2</v>
          </cell>
        </row>
        <row r="18">
          <cell r="R18">
            <v>33.75</v>
          </cell>
        </row>
        <row r="19">
          <cell r="R19">
            <v>20.25</v>
          </cell>
        </row>
      </sheetData>
      <sheetData sheetId="10">
        <row r="16">
          <cell r="V16">
            <v>224.64000000000001</v>
          </cell>
        </row>
      </sheetData>
      <sheetData sheetId="11">
        <row r="10">
          <cell r="T10">
            <v>0</v>
          </cell>
        </row>
        <row r="15">
          <cell r="T15">
            <v>16.847999999999999</v>
          </cell>
        </row>
        <row r="16">
          <cell r="T16">
            <v>84.240000000000009</v>
          </cell>
        </row>
        <row r="17">
          <cell r="T17">
            <v>50.543999999999997</v>
          </cell>
        </row>
        <row r="19">
          <cell r="T19">
            <v>16.847999999999999</v>
          </cell>
        </row>
        <row r="20">
          <cell r="T20">
            <v>16.847999999999999</v>
          </cell>
        </row>
      </sheetData>
      <sheetData sheetId="12" refreshError="1"/>
      <sheetData sheetId="13">
        <row r="13">
          <cell r="J13">
            <v>21.294</v>
          </cell>
        </row>
        <row r="14">
          <cell r="J14">
            <v>36.036000000000001</v>
          </cell>
        </row>
      </sheetData>
      <sheetData sheetId="14">
        <row r="8">
          <cell r="N8">
            <v>0</v>
          </cell>
        </row>
        <row r="9">
          <cell r="N9">
            <v>0</v>
          </cell>
        </row>
        <row r="10">
          <cell r="N10">
            <v>0</v>
          </cell>
        </row>
        <row r="11">
          <cell r="N11">
            <v>0</v>
          </cell>
        </row>
        <row r="12">
          <cell r="N12">
            <v>0</v>
          </cell>
        </row>
        <row r="13">
          <cell r="N13">
            <v>0</v>
          </cell>
        </row>
        <row r="14">
          <cell r="N14">
            <v>0</v>
          </cell>
        </row>
        <row r="15">
          <cell r="N15">
            <v>0</v>
          </cell>
        </row>
      </sheetData>
      <sheetData sheetId="15" refreshError="1"/>
      <sheetData sheetId="16"/>
      <sheetData sheetId="17">
        <row r="9">
          <cell r="Q9">
            <v>11.4534</v>
          </cell>
        </row>
        <row r="13">
          <cell r="Q13">
            <v>11.831399999999999</v>
          </cell>
        </row>
      </sheetData>
      <sheetData sheetId="18">
        <row r="10">
          <cell r="Q10">
            <v>111.57764210526315</v>
          </cell>
        </row>
        <row r="40">
          <cell r="Q40">
            <v>41.140553684210531</v>
          </cell>
        </row>
      </sheetData>
      <sheetData sheetId="19">
        <row r="10">
          <cell r="V10">
            <v>86.308951304347829</v>
          </cell>
        </row>
        <row r="28">
          <cell r="V28">
            <v>89.189921739130412</v>
          </cell>
        </row>
        <row r="44">
          <cell r="V44">
            <v>206.07573913043475</v>
          </cell>
        </row>
      </sheetData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2B7F6-77CE-4D32-8618-FAAB7884A526}">
  <dimension ref="A1:D13"/>
  <sheetViews>
    <sheetView zoomScale="160" zoomScaleNormal="160" workbookViewId="0">
      <selection activeCell="C9" sqref="C9"/>
    </sheetView>
  </sheetViews>
  <sheetFormatPr defaultRowHeight="15" x14ac:dyDescent="0.25"/>
  <cols>
    <col min="1" max="1" width="23.5703125" style="2" customWidth="1"/>
    <col min="2" max="4" width="22" style="2" customWidth="1"/>
    <col min="5" max="16384" width="9.140625" style="2"/>
  </cols>
  <sheetData>
    <row r="1" spans="1:4" ht="43.5" customHeight="1" x14ac:dyDescent="0.3">
      <c r="A1" s="151" t="s">
        <v>270</v>
      </c>
      <c r="B1" s="152"/>
      <c r="C1" s="152"/>
      <c r="D1" s="152"/>
    </row>
    <row r="2" spans="1:4" ht="34.5" customHeight="1" x14ac:dyDescent="0.3">
      <c r="A2" s="154" t="s">
        <v>276</v>
      </c>
      <c r="B2" s="151"/>
      <c r="C2" s="151"/>
      <c r="D2" s="151"/>
    </row>
    <row r="3" spans="1:4" x14ac:dyDescent="0.25">
      <c r="A3" s="1"/>
      <c r="C3" s="150" t="s">
        <v>2</v>
      </c>
      <c r="D3" s="150"/>
    </row>
    <row r="4" spans="1:4" s="5" customFormat="1" ht="16.5" x14ac:dyDescent="0.25">
      <c r="A4" s="124" t="s">
        <v>0</v>
      </c>
      <c r="B4" s="124" t="s">
        <v>257</v>
      </c>
      <c r="C4" s="124" t="s">
        <v>1</v>
      </c>
      <c r="D4" s="124" t="s">
        <v>257</v>
      </c>
    </row>
    <row r="5" spans="1:4" s="121" customFormat="1" ht="16.5" x14ac:dyDescent="0.2">
      <c r="A5" s="125" t="s">
        <v>7</v>
      </c>
      <c r="B5" s="126">
        <f>+B6+B9</f>
        <v>252608000</v>
      </c>
      <c r="C5" s="125" t="s">
        <v>8</v>
      </c>
      <c r="D5" s="126">
        <f>+B5</f>
        <v>252608000</v>
      </c>
    </row>
    <row r="6" spans="1:4" s="5" customFormat="1" ht="33" x14ac:dyDescent="0.2">
      <c r="A6" s="128" t="s">
        <v>3</v>
      </c>
      <c r="B6" s="129">
        <f>+B7+B8</f>
        <v>37500000</v>
      </c>
      <c r="C6" s="128" t="s">
        <v>9</v>
      </c>
      <c r="D6" s="130">
        <f>+B7</f>
        <v>17425000</v>
      </c>
    </row>
    <row r="7" spans="1:4" ht="16.5" x14ac:dyDescent="0.25">
      <c r="A7" s="127" t="s">
        <v>10</v>
      </c>
      <c r="B7" s="131">
        <f>+'04'!H17</f>
        <v>17425000</v>
      </c>
      <c r="C7" s="132"/>
      <c r="D7" s="132"/>
    </row>
    <row r="8" spans="1:4" ht="16.5" x14ac:dyDescent="0.25">
      <c r="A8" s="127" t="s">
        <v>11</v>
      </c>
      <c r="B8" s="131">
        <f>+'04'!H8-'04'!H17</f>
        <v>20075000</v>
      </c>
      <c r="C8" s="132"/>
      <c r="D8" s="132"/>
    </row>
    <row r="9" spans="1:4" s="5" customFormat="1" ht="38.25" customHeight="1" x14ac:dyDescent="0.2">
      <c r="A9" s="128" t="s">
        <v>4</v>
      </c>
      <c r="B9" s="129">
        <f>+B10+B11</f>
        <v>215108000</v>
      </c>
      <c r="C9" s="128" t="s">
        <v>12</v>
      </c>
      <c r="D9" s="130">
        <f>+D5-D6-D10</f>
        <v>231670000</v>
      </c>
    </row>
    <row r="10" spans="1:4" ht="16.5" x14ac:dyDescent="0.25">
      <c r="A10" s="127" t="s">
        <v>5</v>
      </c>
      <c r="B10" s="131">
        <f>+'04'!H23</f>
        <v>171580000</v>
      </c>
      <c r="C10" s="133" t="s">
        <v>13</v>
      </c>
      <c r="D10" s="134">
        <f>+'05'!D104</f>
        <v>3513000</v>
      </c>
    </row>
    <row r="11" spans="1:4" ht="16.5" x14ac:dyDescent="0.25">
      <c r="A11" s="127" t="s">
        <v>6</v>
      </c>
      <c r="B11" s="131">
        <f>+'04'!H24</f>
        <v>43528000</v>
      </c>
      <c r="C11" s="132"/>
      <c r="D11" s="132"/>
    </row>
    <row r="12" spans="1:4" ht="10.5" customHeight="1" x14ac:dyDescent="0.25"/>
    <row r="13" spans="1:4" ht="18.75" x14ac:dyDescent="0.3">
      <c r="C13" s="153" t="s">
        <v>42</v>
      </c>
      <c r="D13" s="153"/>
    </row>
  </sheetData>
  <mergeCells count="4">
    <mergeCell ref="C3:D3"/>
    <mergeCell ref="A1:D1"/>
    <mergeCell ref="C13:D13"/>
    <mergeCell ref="A2:D2"/>
  </mergeCells>
  <pageMargins left="0.7" right="0.36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AA672-22BB-49C4-90E9-0B56A7BE5FA4}">
  <dimension ref="A1:J27"/>
  <sheetViews>
    <sheetView zoomScale="130" zoomScaleNormal="130" workbookViewId="0">
      <selection activeCell="B13" sqref="B13"/>
    </sheetView>
  </sheetViews>
  <sheetFormatPr defaultRowHeight="15" x14ac:dyDescent="0.25"/>
  <cols>
    <col min="1" max="1" width="7.42578125" style="2" customWidth="1"/>
    <col min="2" max="2" width="34.28515625" style="2" customWidth="1"/>
    <col min="3" max="8" width="13.28515625" style="2" customWidth="1"/>
    <col min="9" max="10" width="13.140625" style="2" customWidth="1"/>
    <col min="11" max="16384" width="9.140625" style="2"/>
  </cols>
  <sheetData>
    <row r="1" spans="1:10" ht="18.75" x14ac:dyDescent="0.3">
      <c r="A1" s="152" t="s">
        <v>271</v>
      </c>
      <c r="B1" s="152"/>
      <c r="C1" s="152"/>
      <c r="D1" s="152"/>
      <c r="E1" s="152"/>
      <c r="F1" s="152"/>
      <c r="G1" s="152"/>
      <c r="H1" s="152"/>
      <c r="I1" s="152"/>
      <c r="J1" s="152"/>
    </row>
    <row r="2" spans="1:10" ht="18.75" x14ac:dyDescent="0.3">
      <c r="A2" s="156" t="s">
        <v>43</v>
      </c>
      <c r="B2" s="156"/>
      <c r="C2" s="156"/>
      <c r="D2" s="156"/>
      <c r="E2" s="156"/>
      <c r="F2" s="156"/>
      <c r="G2" s="156"/>
      <c r="H2" s="156"/>
      <c r="I2" s="156"/>
      <c r="J2" s="156"/>
    </row>
    <row r="3" spans="1:10" x14ac:dyDescent="0.25">
      <c r="G3" s="157" t="s">
        <v>2</v>
      </c>
      <c r="H3" s="157"/>
    </row>
    <row r="4" spans="1:10" x14ac:dyDescent="0.25">
      <c r="A4" s="155" t="s">
        <v>33</v>
      </c>
      <c r="B4" s="155" t="s">
        <v>14</v>
      </c>
      <c r="C4" s="158" t="s">
        <v>19</v>
      </c>
      <c r="D4" s="158"/>
      <c r="E4" s="158" t="s">
        <v>267</v>
      </c>
      <c r="F4" s="158"/>
      <c r="G4" s="158" t="s">
        <v>15</v>
      </c>
      <c r="H4" s="158"/>
      <c r="I4" s="158" t="s">
        <v>16</v>
      </c>
      <c r="J4" s="158"/>
    </row>
    <row r="5" spans="1:10" ht="36" customHeight="1" x14ac:dyDescent="0.25">
      <c r="A5" s="155"/>
      <c r="B5" s="155"/>
      <c r="C5" s="13" t="s">
        <v>17</v>
      </c>
      <c r="D5" s="13" t="s">
        <v>18</v>
      </c>
      <c r="E5" s="13" t="s">
        <v>17</v>
      </c>
      <c r="F5" s="13" t="s">
        <v>18</v>
      </c>
      <c r="G5" s="13" t="s">
        <v>17</v>
      </c>
      <c r="H5" s="13" t="s">
        <v>18</v>
      </c>
      <c r="I5" s="13" t="s">
        <v>17</v>
      </c>
      <c r="J5" s="13" t="s">
        <v>18</v>
      </c>
    </row>
    <row r="6" spans="1:10" x14ac:dyDescent="0.25">
      <c r="A6" s="155"/>
      <c r="B6" s="155"/>
      <c r="C6" s="3">
        <v>1</v>
      </c>
      <c r="D6" s="3">
        <v>2</v>
      </c>
      <c r="E6" s="3">
        <v>3</v>
      </c>
      <c r="F6" s="3">
        <v>4</v>
      </c>
      <c r="G6" s="3">
        <v>5</v>
      </c>
      <c r="H6" s="3">
        <v>6</v>
      </c>
      <c r="I6" s="3" t="s">
        <v>268</v>
      </c>
      <c r="J6" s="3" t="s">
        <v>269</v>
      </c>
    </row>
    <row r="7" spans="1:10" s="5" customFormat="1" ht="21" customHeight="1" x14ac:dyDescent="0.2">
      <c r="A7" s="12"/>
      <c r="B7" s="6" t="s">
        <v>34</v>
      </c>
      <c r="C7" s="14">
        <f t="shared" ref="C7:H7" si="0">+C8+C22+C25</f>
        <v>860833598.671</v>
      </c>
      <c r="D7" s="14">
        <f t="shared" si="0"/>
        <v>254445372.04800001</v>
      </c>
      <c r="E7" s="14">
        <f t="shared" si="0"/>
        <v>294338000</v>
      </c>
      <c r="F7" s="14">
        <f t="shared" si="0"/>
        <v>252608000</v>
      </c>
      <c r="G7" s="14">
        <f t="shared" si="0"/>
        <v>294338000</v>
      </c>
      <c r="H7" s="14">
        <f t="shared" si="0"/>
        <v>252608000</v>
      </c>
      <c r="I7" s="16">
        <f>+G7/C7*100</f>
        <v>34.192206304960031</v>
      </c>
      <c r="J7" s="16">
        <f>+H7/D7*100</f>
        <v>99.277891347281638</v>
      </c>
    </row>
    <row r="8" spans="1:10" s="5" customFormat="1" ht="21" customHeight="1" x14ac:dyDescent="0.2">
      <c r="A8" s="7" t="s">
        <v>35</v>
      </c>
      <c r="B8" s="6" t="s">
        <v>36</v>
      </c>
      <c r="C8" s="14">
        <f>SUM(C9:C21)</f>
        <v>631642510.88199997</v>
      </c>
      <c r="D8" s="14">
        <f>SUM(D9:D21)</f>
        <v>25254284.259</v>
      </c>
      <c r="E8" s="14">
        <f t="shared" ref="E8:G8" si="1">SUM(E9:E21)</f>
        <v>79230000</v>
      </c>
      <c r="F8" s="14">
        <f>SUM(F9:F21)</f>
        <v>37500000</v>
      </c>
      <c r="G8" s="14">
        <f t="shared" si="1"/>
        <v>79230000</v>
      </c>
      <c r="H8" s="14">
        <f>SUM(H9:H21)</f>
        <v>37500000</v>
      </c>
      <c r="I8" s="17">
        <f>+G8/C8*100</f>
        <v>12.54348759543851</v>
      </c>
      <c r="J8" s="17">
        <f>+H8/D8*100</f>
        <v>148.4896567070038</v>
      </c>
    </row>
    <row r="9" spans="1:10" ht="27" customHeight="1" x14ac:dyDescent="0.25">
      <c r="A9" s="11">
        <v>1</v>
      </c>
      <c r="B9" s="10" t="s">
        <v>29</v>
      </c>
      <c r="C9" s="4">
        <v>293000735</v>
      </c>
      <c r="D9" s="4"/>
      <c r="E9" s="4"/>
      <c r="F9" s="4"/>
      <c r="G9" s="4"/>
      <c r="H9" s="4"/>
      <c r="I9" s="17">
        <f>+G9/C9*100</f>
        <v>0</v>
      </c>
      <c r="J9" s="17"/>
    </row>
    <row r="10" spans="1:10" ht="27" customHeight="1" x14ac:dyDescent="0.25">
      <c r="A10" s="11">
        <v>2</v>
      </c>
      <c r="B10" s="10" t="s">
        <v>20</v>
      </c>
      <c r="C10" s="4">
        <v>14790267.923</v>
      </c>
      <c r="D10" s="4">
        <v>1434476.872</v>
      </c>
      <c r="E10" s="4">
        <v>4500000</v>
      </c>
      <c r="F10" s="4">
        <f>+E10*50%</f>
        <v>2250000</v>
      </c>
      <c r="G10" s="4">
        <v>4500000</v>
      </c>
      <c r="H10" s="4">
        <f>+G10*50%</f>
        <v>2250000</v>
      </c>
      <c r="I10" s="15">
        <f>+G10/C10*100</f>
        <v>30.425412328076597</v>
      </c>
      <c r="J10" s="15">
        <f>+H10/D10*100</f>
        <v>156.85160520315452</v>
      </c>
    </row>
    <row r="11" spans="1:10" ht="27" customHeight="1" x14ac:dyDescent="0.25">
      <c r="A11" s="11">
        <v>3</v>
      </c>
      <c r="B11" s="10" t="s">
        <v>30</v>
      </c>
      <c r="C11" s="4">
        <v>28778</v>
      </c>
      <c r="D11" s="4">
        <v>4410</v>
      </c>
      <c r="E11" s="4"/>
      <c r="F11" s="4"/>
      <c r="G11" s="4"/>
      <c r="H11" s="4"/>
      <c r="I11" s="18"/>
      <c r="J11" s="18"/>
    </row>
    <row r="12" spans="1:10" ht="27" customHeight="1" x14ac:dyDescent="0.25">
      <c r="A12" s="11">
        <v>4</v>
      </c>
      <c r="B12" s="10" t="s">
        <v>21</v>
      </c>
      <c r="C12" s="4">
        <v>18390067.221999999</v>
      </c>
      <c r="D12" s="4"/>
      <c r="E12" s="4">
        <v>10050000</v>
      </c>
      <c r="F12" s="4">
        <f t="shared" ref="F12:F13" si="2">+E12*50%</f>
        <v>5025000</v>
      </c>
      <c r="G12" s="4">
        <v>10050000</v>
      </c>
      <c r="H12" s="4">
        <f t="shared" ref="H12:H13" si="3">+G12*50%</f>
        <v>5025000</v>
      </c>
      <c r="I12" s="15">
        <f t="shared" ref="I12:I18" si="4">+G12/C12*100</f>
        <v>54.649066143582147</v>
      </c>
      <c r="J12" s="15"/>
    </row>
    <row r="13" spans="1:10" ht="27" customHeight="1" x14ac:dyDescent="0.25">
      <c r="A13" s="11">
        <v>5</v>
      </c>
      <c r="B13" s="10" t="s">
        <v>22</v>
      </c>
      <c r="C13" s="4">
        <v>19913969.295000002</v>
      </c>
      <c r="D13" s="4">
        <v>5424566.3870000001</v>
      </c>
      <c r="E13" s="4">
        <v>21000000</v>
      </c>
      <c r="F13" s="4">
        <f t="shared" si="2"/>
        <v>10500000</v>
      </c>
      <c r="G13" s="4">
        <v>21000000</v>
      </c>
      <c r="H13" s="4">
        <f t="shared" si="3"/>
        <v>10500000</v>
      </c>
      <c r="I13" s="15">
        <f t="shared" si="4"/>
        <v>105.45361243111226</v>
      </c>
      <c r="J13" s="15">
        <f t="shared" ref="J13:J18" si="5">+H13/D13*100</f>
        <v>193.56385839729609</v>
      </c>
    </row>
    <row r="14" spans="1:10" ht="27" customHeight="1" x14ac:dyDescent="0.25">
      <c r="A14" s="11">
        <v>6</v>
      </c>
      <c r="B14" s="10" t="s">
        <v>23</v>
      </c>
      <c r="C14" s="4">
        <v>5711836.1469999999</v>
      </c>
      <c r="D14" s="4">
        <v>287331</v>
      </c>
      <c r="E14" s="4">
        <v>250000</v>
      </c>
      <c r="F14" s="4">
        <f>+E14</f>
        <v>250000</v>
      </c>
      <c r="G14" s="4">
        <v>250000</v>
      </c>
      <c r="H14" s="4">
        <f>+G14</f>
        <v>250000</v>
      </c>
      <c r="I14" s="15">
        <f t="shared" si="4"/>
        <v>4.3768762542550572</v>
      </c>
      <c r="J14" s="15">
        <f t="shared" si="5"/>
        <v>87.007667115626234</v>
      </c>
    </row>
    <row r="15" spans="1:10" ht="27" customHeight="1" x14ac:dyDescent="0.25">
      <c r="A15" s="11">
        <v>7</v>
      </c>
      <c r="B15" s="10" t="s">
        <v>24</v>
      </c>
      <c r="C15" s="4">
        <v>927402</v>
      </c>
      <c r="D15" s="4">
        <v>927402</v>
      </c>
      <c r="E15" s="4">
        <v>500000</v>
      </c>
      <c r="F15" s="4">
        <f>+E15</f>
        <v>500000</v>
      </c>
      <c r="G15" s="4">
        <v>500000</v>
      </c>
      <c r="H15" s="4">
        <f>+G15</f>
        <v>500000</v>
      </c>
      <c r="I15" s="15">
        <f t="shared" si="4"/>
        <v>53.914052374267044</v>
      </c>
      <c r="J15" s="15">
        <f t="shared" si="5"/>
        <v>53.914052374267044</v>
      </c>
    </row>
    <row r="16" spans="1:10" ht="27" customHeight="1" x14ac:dyDescent="0.25">
      <c r="A16" s="11">
        <v>8</v>
      </c>
      <c r="B16" s="10" t="s">
        <v>25</v>
      </c>
      <c r="C16" s="4">
        <v>1178900.2949999999</v>
      </c>
      <c r="D16" s="4">
        <v>185429</v>
      </c>
      <c r="E16" s="4">
        <v>2400000</v>
      </c>
      <c r="F16" s="4">
        <f>(E16-15%*E16)*50%</f>
        <v>1020000</v>
      </c>
      <c r="G16" s="4">
        <v>2400000</v>
      </c>
      <c r="H16" s="4">
        <f>(G16-15%*G16)*50%</f>
        <v>1020000</v>
      </c>
      <c r="I16" s="15">
        <f t="shared" si="4"/>
        <v>203.57955716687647</v>
      </c>
      <c r="J16" s="15">
        <f t="shared" si="5"/>
        <v>550.07577024090085</v>
      </c>
    </row>
    <row r="17" spans="1:10" ht="27" customHeight="1" x14ac:dyDescent="0.25">
      <c r="A17" s="11">
        <v>9</v>
      </c>
      <c r="B17" s="10" t="s">
        <v>26</v>
      </c>
      <c r="C17" s="135">
        <v>276057552</v>
      </c>
      <c r="D17" s="135">
        <v>16300000</v>
      </c>
      <c r="E17" s="4">
        <v>40000000</v>
      </c>
      <c r="F17" s="4">
        <v>17425000</v>
      </c>
      <c r="G17" s="4">
        <v>40000000</v>
      </c>
      <c r="H17" s="4">
        <v>17425000</v>
      </c>
      <c r="I17" s="15">
        <f t="shared" si="4"/>
        <v>14.48973219903073</v>
      </c>
      <c r="J17" s="15">
        <f t="shared" si="5"/>
        <v>106.90184049079754</v>
      </c>
    </row>
    <row r="18" spans="1:10" ht="27" customHeight="1" x14ac:dyDescent="0.25">
      <c r="A18" s="11">
        <v>10</v>
      </c>
      <c r="B18" s="10" t="s">
        <v>27</v>
      </c>
      <c r="C18" s="4">
        <v>886947</v>
      </c>
      <c r="D18" s="4">
        <v>467681</v>
      </c>
      <c r="E18" s="4">
        <v>450000</v>
      </c>
      <c r="F18" s="4">
        <f>+E18</f>
        <v>450000</v>
      </c>
      <c r="G18" s="4">
        <v>450000</v>
      </c>
      <c r="H18" s="4">
        <f>+G18</f>
        <v>450000</v>
      </c>
      <c r="I18" s="15">
        <f t="shared" si="4"/>
        <v>50.735838781798691</v>
      </c>
      <c r="J18" s="15">
        <f t="shared" si="5"/>
        <v>96.219431621126361</v>
      </c>
    </row>
    <row r="19" spans="1:10" ht="27" customHeight="1" x14ac:dyDescent="0.25">
      <c r="A19" s="11">
        <v>11</v>
      </c>
      <c r="B19" s="10" t="s">
        <v>28</v>
      </c>
      <c r="C19" s="4"/>
      <c r="D19" s="4"/>
      <c r="E19" s="4">
        <v>80000</v>
      </c>
      <c r="F19" s="4">
        <f>+E19</f>
        <v>80000</v>
      </c>
      <c r="G19" s="4">
        <v>80000</v>
      </c>
      <c r="H19" s="4">
        <f>+G19</f>
        <v>80000</v>
      </c>
      <c r="I19" s="15"/>
      <c r="J19" s="15"/>
    </row>
    <row r="20" spans="1:10" ht="27" customHeight="1" x14ac:dyDescent="0.25">
      <c r="A20" s="11">
        <v>12</v>
      </c>
      <c r="B20" s="10" t="s">
        <v>31</v>
      </c>
      <c r="C20" s="4">
        <v>533068</v>
      </c>
      <c r="D20" s="4"/>
      <c r="E20" s="4"/>
      <c r="F20" s="4"/>
      <c r="G20" s="4"/>
      <c r="H20" s="4"/>
      <c r="I20" s="18"/>
      <c r="J20" s="18"/>
    </row>
    <row r="21" spans="1:10" ht="27" customHeight="1" x14ac:dyDescent="0.25">
      <c r="A21" s="11">
        <v>13</v>
      </c>
      <c r="B21" s="10" t="s">
        <v>32</v>
      </c>
      <c r="C21" s="4">
        <v>222988</v>
      </c>
      <c r="D21" s="4">
        <v>222988</v>
      </c>
      <c r="E21" s="4"/>
      <c r="F21" s="4"/>
      <c r="G21" s="4"/>
      <c r="H21" s="4"/>
      <c r="I21" s="18"/>
      <c r="J21" s="18"/>
    </row>
    <row r="22" spans="1:10" s="5" customFormat="1" ht="27" customHeight="1" x14ac:dyDescent="0.2">
      <c r="A22" s="7" t="s">
        <v>37</v>
      </c>
      <c r="B22" s="6" t="s">
        <v>44</v>
      </c>
      <c r="C22" s="14">
        <v>210663379.789</v>
      </c>
      <c r="D22" s="14">
        <v>210663379.789</v>
      </c>
      <c r="E22" s="14">
        <f>+E23+E24</f>
        <v>215108000</v>
      </c>
      <c r="F22" s="14">
        <f>+F23+F24</f>
        <v>215108000</v>
      </c>
      <c r="G22" s="14">
        <f>+G23+G24</f>
        <v>215108000</v>
      </c>
      <c r="H22" s="14">
        <f>+H23+H24</f>
        <v>215108000</v>
      </c>
      <c r="I22" s="17">
        <f t="shared" ref="I22:J24" si="6">+G22/C22*100</f>
        <v>102.10982099283308</v>
      </c>
      <c r="J22" s="17">
        <f t="shared" si="6"/>
        <v>102.10982099283308</v>
      </c>
    </row>
    <row r="23" spans="1:10" ht="27" customHeight="1" x14ac:dyDescent="0.25">
      <c r="A23" s="8">
        <v>1</v>
      </c>
      <c r="B23" s="10" t="s">
        <v>38</v>
      </c>
      <c r="C23" s="4">
        <v>126412000</v>
      </c>
      <c r="D23" s="4">
        <v>126412000</v>
      </c>
      <c r="E23" s="4">
        <v>171580000</v>
      </c>
      <c r="F23" s="4">
        <v>171580000</v>
      </c>
      <c r="G23" s="4">
        <v>171580000</v>
      </c>
      <c r="H23" s="4">
        <v>171580000</v>
      </c>
      <c r="I23" s="15">
        <f t="shared" si="6"/>
        <v>135.73078505205203</v>
      </c>
      <c r="J23" s="15">
        <f t="shared" si="6"/>
        <v>135.73078505205203</v>
      </c>
    </row>
    <row r="24" spans="1:10" ht="27" customHeight="1" x14ac:dyDescent="0.25">
      <c r="A24" s="8">
        <v>2</v>
      </c>
      <c r="B24" s="10" t="s">
        <v>39</v>
      </c>
      <c r="C24" s="4">
        <v>84251379.789000005</v>
      </c>
      <c r="D24" s="4">
        <v>84251379.789000005</v>
      </c>
      <c r="E24" s="4">
        <v>43528000</v>
      </c>
      <c r="F24" s="4">
        <v>43528000</v>
      </c>
      <c r="G24" s="4">
        <v>43528000</v>
      </c>
      <c r="H24" s="4">
        <v>43528000</v>
      </c>
      <c r="I24" s="15">
        <f t="shared" si="6"/>
        <v>51.664435774241269</v>
      </c>
      <c r="J24" s="15">
        <f t="shared" si="6"/>
        <v>51.664435774241269</v>
      </c>
    </row>
    <row r="25" spans="1:10" s="5" customFormat="1" ht="31.5" customHeight="1" x14ac:dyDescent="0.2">
      <c r="A25" s="9" t="s">
        <v>41</v>
      </c>
      <c r="B25" s="6" t="s">
        <v>40</v>
      </c>
      <c r="C25" s="14">
        <v>18527708</v>
      </c>
      <c r="D25" s="14">
        <v>18527708</v>
      </c>
      <c r="E25" s="14"/>
      <c r="F25" s="14"/>
      <c r="G25" s="14"/>
      <c r="H25" s="14"/>
      <c r="I25" s="19"/>
      <c r="J25" s="19"/>
    </row>
    <row r="26" spans="1:10" ht="11.25" customHeight="1" x14ac:dyDescent="0.25"/>
    <row r="27" spans="1:10" ht="18.75" x14ac:dyDescent="0.3">
      <c r="G27" s="153" t="s">
        <v>42</v>
      </c>
      <c r="H27" s="153"/>
      <c r="I27" s="153"/>
      <c r="J27" s="153"/>
    </row>
  </sheetData>
  <mergeCells count="10">
    <mergeCell ref="A4:A6"/>
    <mergeCell ref="G27:J27"/>
    <mergeCell ref="A1:J1"/>
    <mergeCell ref="A2:J2"/>
    <mergeCell ref="G3:H3"/>
    <mergeCell ref="G4:H4"/>
    <mergeCell ref="C4:D4"/>
    <mergeCell ref="B4:B6"/>
    <mergeCell ref="I4:J4"/>
    <mergeCell ref="E4:F4"/>
  </mergeCells>
  <pageMargins left="0.51181102362204722" right="0.59055118110236227" top="0.74803149606299213" bottom="0.74803149606299213" header="0.31496062992125984" footer="0.31496062992125984"/>
  <pageSetup paperSize="9" scale="9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547A6-9A43-40CE-8A1B-EE57363163FD}">
  <dimension ref="A1:E109"/>
  <sheetViews>
    <sheetView tabSelected="1" topLeftCell="A77" zoomScaleNormal="100" workbookViewId="0">
      <selection activeCell="D89" sqref="D89"/>
    </sheetView>
  </sheetViews>
  <sheetFormatPr defaultColWidth="9.140625" defaultRowHeight="16.5" x14ac:dyDescent="0.25"/>
  <cols>
    <col min="1" max="1" width="8.28515625" style="20" customWidth="1"/>
    <col min="2" max="2" width="42.28515625" style="20" customWidth="1"/>
    <col min="3" max="3" width="15.5703125" style="20" customWidth="1"/>
    <col min="4" max="4" width="16.42578125" style="35" customWidth="1"/>
    <col min="5" max="5" width="11.5703125" style="20" customWidth="1"/>
    <col min="6" max="16384" width="9.140625" style="20"/>
  </cols>
  <sheetData>
    <row r="1" spans="1:5" x14ac:dyDescent="0.25">
      <c r="A1" s="160" t="s">
        <v>272</v>
      </c>
      <c r="B1" s="160"/>
    </row>
    <row r="2" spans="1:5" x14ac:dyDescent="0.25">
      <c r="A2" s="159" t="s">
        <v>266</v>
      </c>
      <c r="B2" s="159"/>
      <c r="C2" s="159"/>
      <c r="D2" s="159"/>
      <c r="E2" s="159"/>
    </row>
    <row r="3" spans="1:5" x14ac:dyDescent="0.25">
      <c r="A3" s="161" t="s">
        <v>277</v>
      </c>
      <c r="B3" s="161"/>
      <c r="C3" s="161"/>
      <c r="D3" s="161"/>
      <c r="E3" s="161"/>
    </row>
    <row r="4" spans="1:5" x14ac:dyDescent="0.25">
      <c r="C4" s="40"/>
    </row>
    <row r="5" spans="1:5" ht="34.5" customHeight="1" x14ac:dyDescent="0.25">
      <c r="A5" s="37" t="s">
        <v>45</v>
      </c>
      <c r="B5" s="37" t="s">
        <v>46</v>
      </c>
      <c r="C5" s="36" t="s">
        <v>95</v>
      </c>
      <c r="D5" s="44" t="s">
        <v>15</v>
      </c>
      <c r="E5" s="44" t="s">
        <v>96</v>
      </c>
    </row>
    <row r="6" spans="1:5" s="31" customFormat="1" ht="25.5" customHeight="1" x14ac:dyDescent="0.25">
      <c r="A6" s="21" t="s">
        <v>35</v>
      </c>
      <c r="B6" s="22" t="s">
        <v>47</v>
      </c>
      <c r="C6" s="23">
        <f>+C7+C10+C104</f>
        <v>138835707.28615218</v>
      </c>
      <c r="D6" s="45">
        <f>+D7+D10+D104</f>
        <v>252608000.49680001</v>
      </c>
      <c r="E6" s="102">
        <f>+D6/C6*100</f>
        <v>181.94742940024318</v>
      </c>
    </row>
    <row r="7" spans="1:5" ht="27" customHeight="1" x14ac:dyDescent="0.25">
      <c r="A7" s="21" t="s">
        <v>48</v>
      </c>
      <c r="B7" s="22" t="s">
        <v>49</v>
      </c>
      <c r="C7" s="23">
        <v>5610000</v>
      </c>
      <c r="D7" s="45">
        <f>+D8+D9</f>
        <v>17425000</v>
      </c>
      <c r="E7" s="102">
        <f>+D7/C7*100</f>
        <v>310.60606060606062</v>
      </c>
    </row>
    <row r="8" spans="1:5" ht="24" customHeight="1" x14ac:dyDescent="0.25">
      <c r="A8" s="24">
        <v>1</v>
      </c>
      <c r="B8" s="25" t="s">
        <v>50</v>
      </c>
      <c r="C8" s="26">
        <v>5610000</v>
      </c>
      <c r="D8" s="42">
        <f>+'04'!H17</f>
        <v>17425000</v>
      </c>
      <c r="E8" s="38"/>
    </row>
    <row r="9" spans="1:5" ht="31.5" customHeight="1" x14ac:dyDescent="0.25">
      <c r="A9" s="24">
        <v>2</v>
      </c>
      <c r="B9" s="25" t="s">
        <v>51</v>
      </c>
      <c r="C9" s="26">
        <v>0</v>
      </c>
      <c r="D9" s="43"/>
      <c r="E9" s="38"/>
    </row>
    <row r="10" spans="1:5" s="31" customFormat="1" ht="24.75" customHeight="1" x14ac:dyDescent="0.25">
      <c r="A10" s="21" t="s">
        <v>52</v>
      </c>
      <c r="B10" s="22" t="s">
        <v>53</v>
      </c>
      <c r="C10" s="23">
        <f>+C11+C14+C16+C24+C28+C31+C46+C48+C57+C58+C59</f>
        <v>132720457.2861522</v>
      </c>
      <c r="D10" s="45">
        <f>+D11+D14+D16+D24+D28+D31+D48+D57+D58+D59+D46</f>
        <v>231670000.49680001</v>
      </c>
      <c r="E10" s="102">
        <f>+D10/C10*100</f>
        <v>174.55485403980146</v>
      </c>
    </row>
    <row r="11" spans="1:5" s="31" customFormat="1" ht="24.75" customHeight="1" x14ac:dyDescent="0.25">
      <c r="A11" s="21">
        <v>1</v>
      </c>
      <c r="B11" s="22" t="s">
        <v>54</v>
      </c>
      <c r="C11" s="23">
        <v>1245668</v>
      </c>
      <c r="D11" s="45">
        <f>+D12+D13</f>
        <v>2172000</v>
      </c>
      <c r="E11" s="102">
        <f>+D11/C11*100</f>
        <v>174.36427683780911</v>
      </c>
    </row>
    <row r="12" spans="1:5" ht="27.75" customHeight="1" x14ac:dyDescent="0.25">
      <c r="A12" s="24" t="s">
        <v>55</v>
      </c>
      <c r="B12" s="27" t="s">
        <v>143</v>
      </c>
      <c r="C12" s="26"/>
      <c r="D12" s="46">
        <v>200000</v>
      </c>
      <c r="E12" s="38"/>
    </row>
    <row r="13" spans="1:5" ht="43.5" customHeight="1" x14ac:dyDescent="0.25">
      <c r="A13" s="24" t="s">
        <v>55</v>
      </c>
      <c r="B13" s="27" t="s">
        <v>97</v>
      </c>
      <c r="C13" s="26"/>
      <c r="D13" s="46">
        <v>1972000</v>
      </c>
      <c r="E13" s="38"/>
    </row>
    <row r="14" spans="1:5" s="31" customFormat="1" ht="24.75" customHeight="1" x14ac:dyDescent="0.25">
      <c r="A14" s="21">
        <v>2</v>
      </c>
      <c r="B14" s="22" t="s">
        <v>56</v>
      </c>
      <c r="C14" s="23">
        <v>366750</v>
      </c>
      <c r="D14" s="45">
        <f>+D15</f>
        <v>370000</v>
      </c>
      <c r="E14" s="102">
        <f>+D14/C14*100</f>
        <v>100.88616223585549</v>
      </c>
    </row>
    <row r="15" spans="1:5" ht="32.25" customHeight="1" x14ac:dyDescent="0.25">
      <c r="A15" s="28" t="s">
        <v>55</v>
      </c>
      <c r="B15" s="25" t="s">
        <v>56</v>
      </c>
      <c r="C15" s="26"/>
      <c r="D15" s="46">
        <v>370000</v>
      </c>
      <c r="E15" s="38"/>
    </row>
    <row r="16" spans="1:5" s="31" customFormat="1" ht="24.75" customHeight="1" x14ac:dyDescent="0.25">
      <c r="A16" s="21">
        <v>3</v>
      </c>
      <c r="B16" s="22" t="s">
        <v>57</v>
      </c>
      <c r="C16" s="23">
        <v>68190000</v>
      </c>
      <c r="D16" s="45">
        <f>SUM(D17:D23)</f>
        <v>87536000</v>
      </c>
      <c r="E16" s="102">
        <f>+D16/C16*100</f>
        <v>128.37072884587181</v>
      </c>
    </row>
    <row r="17" spans="1:5" ht="38.25" customHeight="1" x14ac:dyDescent="0.25">
      <c r="A17" s="29" t="s">
        <v>58</v>
      </c>
      <c r="B17" s="30" t="s">
        <v>98</v>
      </c>
      <c r="C17" s="26"/>
      <c r="D17" s="46">
        <v>65415000</v>
      </c>
      <c r="E17" s="38"/>
    </row>
    <row r="18" spans="1:5" ht="54.75" customHeight="1" x14ac:dyDescent="0.25">
      <c r="A18" s="29" t="s">
        <v>59</v>
      </c>
      <c r="B18" s="30" t="s">
        <v>199</v>
      </c>
      <c r="C18" s="26"/>
      <c r="D18" s="46">
        <f>3305000+300000</f>
        <v>3605000</v>
      </c>
      <c r="E18" s="38"/>
    </row>
    <row r="19" spans="1:5" ht="72" customHeight="1" x14ac:dyDescent="0.25">
      <c r="A19" s="29" t="s">
        <v>60</v>
      </c>
      <c r="B19" s="47" t="s">
        <v>144</v>
      </c>
      <c r="C19" s="26"/>
      <c r="D19" s="46">
        <v>2766000</v>
      </c>
      <c r="E19" s="38"/>
    </row>
    <row r="20" spans="1:5" ht="25.5" customHeight="1" x14ac:dyDescent="0.25">
      <c r="A20" s="29" t="s">
        <v>61</v>
      </c>
      <c r="B20" s="30" t="s">
        <v>100</v>
      </c>
      <c r="C20" s="26"/>
      <c r="D20" s="46">
        <v>164000</v>
      </c>
      <c r="E20" s="38"/>
    </row>
    <row r="21" spans="1:5" ht="25.5" customHeight="1" x14ac:dyDescent="0.25">
      <c r="A21" s="29" t="s">
        <v>62</v>
      </c>
      <c r="B21" s="30" t="s">
        <v>101</v>
      </c>
      <c r="C21" s="26"/>
      <c r="D21" s="46">
        <v>558000</v>
      </c>
      <c r="E21" s="38"/>
    </row>
    <row r="22" spans="1:5" ht="25.5" customHeight="1" x14ac:dyDescent="0.25">
      <c r="A22" s="29" t="s">
        <v>63</v>
      </c>
      <c r="B22" s="30" t="s">
        <v>102</v>
      </c>
      <c r="C22" s="26"/>
      <c r="D22" s="46">
        <v>28000</v>
      </c>
      <c r="E22" s="38"/>
    </row>
    <row r="23" spans="1:5" ht="25.5" customHeight="1" x14ac:dyDescent="0.25">
      <c r="A23" s="29" t="s">
        <v>64</v>
      </c>
      <c r="B23" s="30" t="s">
        <v>139</v>
      </c>
      <c r="C23" s="26"/>
      <c r="D23" s="46">
        <v>15000000</v>
      </c>
      <c r="E23" s="38"/>
    </row>
    <row r="24" spans="1:5" s="31" customFormat="1" ht="56.25" customHeight="1" x14ac:dyDescent="0.25">
      <c r="A24" s="21">
        <v>4</v>
      </c>
      <c r="B24" s="22" t="s">
        <v>65</v>
      </c>
      <c r="C24" s="23">
        <f>690645.252+144905</f>
        <v>835550.25199999998</v>
      </c>
      <c r="D24" s="45">
        <f>+D25+D26+D27</f>
        <v>750000</v>
      </c>
      <c r="E24" s="102">
        <f>+D24/C24*100</f>
        <v>89.761208042816804</v>
      </c>
    </row>
    <row r="25" spans="1:5" ht="27" customHeight="1" x14ac:dyDescent="0.25">
      <c r="A25" s="24" t="s">
        <v>200</v>
      </c>
      <c r="B25" s="25" t="s">
        <v>191</v>
      </c>
      <c r="C25" s="26"/>
      <c r="D25" s="46">
        <v>450000</v>
      </c>
      <c r="E25" s="38"/>
    </row>
    <row r="26" spans="1:5" ht="27" customHeight="1" x14ac:dyDescent="0.25">
      <c r="A26" s="24" t="s">
        <v>201</v>
      </c>
      <c r="B26" s="25" t="s">
        <v>103</v>
      </c>
      <c r="C26" s="26"/>
      <c r="D26" s="46">
        <v>90000</v>
      </c>
      <c r="E26" s="38"/>
    </row>
    <row r="27" spans="1:5" ht="55.5" customHeight="1" x14ac:dyDescent="0.25">
      <c r="A27" s="24" t="s">
        <v>202</v>
      </c>
      <c r="B27" s="25" t="s">
        <v>104</v>
      </c>
      <c r="C27" s="26"/>
      <c r="D27" s="46">
        <v>210000</v>
      </c>
      <c r="E27" s="38"/>
    </row>
    <row r="28" spans="1:5" s="31" customFormat="1" ht="26.25" customHeight="1" x14ac:dyDescent="0.25">
      <c r="A28" s="21">
        <v>5</v>
      </c>
      <c r="B28" s="22" t="s">
        <v>105</v>
      </c>
      <c r="C28" s="23"/>
      <c r="D28" s="75">
        <f>SUM(D29:D30)</f>
        <v>4454000</v>
      </c>
      <c r="E28" s="102"/>
    </row>
    <row r="29" spans="1:5" ht="26.25" customHeight="1" x14ac:dyDescent="0.25">
      <c r="A29" s="24" t="s">
        <v>203</v>
      </c>
      <c r="B29" s="25" t="s">
        <v>106</v>
      </c>
      <c r="C29" s="26"/>
      <c r="D29" s="46">
        <v>905000</v>
      </c>
      <c r="E29" s="38"/>
    </row>
    <row r="30" spans="1:5" ht="34.5" customHeight="1" x14ac:dyDescent="0.25">
      <c r="A30" s="24" t="s">
        <v>204</v>
      </c>
      <c r="B30" s="25" t="s">
        <v>107</v>
      </c>
      <c r="C30" s="26"/>
      <c r="D30" s="46">
        <v>3549000</v>
      </c>
      <c r="E30" s="38"/>
    </row>
    <row r="31" spans="1:5" s="31" customFormat="1" ht="27.75" customHeight="1" x14ac:dyDescent="0.25">
      <c r="A31" s="21">
        <v>6</v>
      </c>
      <c r="B31" s="22" t="s">
        <v>66</v>
      </c>
      <c r="C31" s="23">
        <f>10937181.4+670016.6</f>
        <v>11607198</v>
      </c>
      <c r="D31" s="45">
        <f>SUM(D32:D45)</f>
        <v>42168000</v>
      </c>
      <c r="E31" s="102">
        <f>+D31/C31*100</f>
        <v>363.29181254597364</v>
      </c>
    </row>
    <row r="32" spans="1:5" ht="28.5" customHeight="1" x14ac:dyDescent="0.25">
      <c r="A32" s="24" t="s">
        <v>67</v>
      </c>
      <c r="B32" s="25" t="s">
        <v>108</v>
      </c>
      <c r="C32" s="26"/>
      <c r="D32" s="73">
        <v>230000</v>
      </c>
      <c r="E32" s="38"/>
    </row>
    <row r="33" spans="1:5" ht="39.75" customHeight="1" x14ac:dyDescent="0.25">
      <c r="A33" s="24" t="s">
        <v>67</v>
      </c>
      <c r="B33" s="25" t="s">
        <v>109</v>
      </c>
      <c r="C33" s="26"/>
      <c r="D33" s="73">
        <v>185000</v>
      </c>
      <c r="E33" s="38"/>
    </row>
    <row r="34" spans="1:5" ht="39.75" customHeight="1" x14ac:dyDescent="0.25">
      <c r="A34" s="24" t="s">
        <v>67</v>
      </c>
      <c r="B34" s="25" t="s">
        <v>110</v>
      </c>
      <c r="C34" s="26"/>
      <c r="D34" s="73">
        <v>909000</v>
      </c>
      <c r="E34" s="38"/>
    </row>
    <row r="35" spans="1:5" ht="39.75" customHeight="1" x14ac:dyDescent="0.25">
      <c r="A35" s="24" t="s">
        <v>55</v>
      </c>
      <c r="B35" s="25" t="s">
        <v>111</v>
      </c>
      <c r="C35" s="26"/>
      <c r="D35" s="73">
        <v>121000</v>
      </c>
      <c r="E35" s="38"/>
    </row>
    <row r="36" spans="1:5" ht="39.75" customHeight="1" x14ac:dyDescent="0.25">
      <c r="A36" s="24" t="s">
        <v>55</v>
      </c>
      <c r="B36" s="25" t="s">
        <v>112</v>
      </c>
      <c r="C36" s="26"/>
      <c r="D36" s="73">
        <v>24000</v>
      </c>
      <c r="E36" s="38"/>
    </row>
    <row r="37" spans="1:5" ht="39.75" customHeight="1" x14ac:dyDescent="0.25">
      <c r="A37" s="24" t="s">
        <v>55</v>
      </c>
      <c r="B37" s="25" t="s">
        <v>113</v>
      </c>
      <c r="C37" s="26"/>
      <c r="D37" s="73">
        <v>59000</v>
      </c>
      <c r="E37" s="38"/>
    </row>
    <row r="38" spans="1:5" ht="51.75" customHeight="1" x14ac:dyDescent="0.25">
      <c r="A38" s="24" t="s">
        <v>55</v>
      </c>
      <c r="B38" s="25" t="s">
        <v>114</v>
      </c>
      <c r="C38" s="26"/>
      <c r="D38" s="73">
        <v>27000</v>
      </c>
      <c r="E38" s="38"/>
    </row>
    <row r="39" spans="1:5" ht="51.75" customHeight="1" x14ac:dyDescent="0.25">
      <c r="A39" s="24" t="s">
        <v>55</v>
      </c>
      <c r="B39" s="25" t="s">
        <v>115</v>
      </c>
      <c r="C39" s="26"/>
      <c r="D39" s="73">
        <v>26000</v>
      </c>
      <c r="E39" s="38"/>
    </row>
    <row r="40" spans="1:5" ht="72.75" customHeight="1" x14ac:dyDescent="0.25">
      <c r="A40" s="24" t="s">
        <v>67</v>
      </c>
      <c r="B40" s="25" t="s">
        <v>116</v>
      </c>
      <c r="C40" s="26"/>
      <c r="D40" s="73">
        <v>5000</v>
      </c>
      <c r="E40" s="38"/>
    </row>
    <row r="41" spans="1:5" ht="51.75" customHeight="1" x14ac:dyDescent="0.25">
      <c r="A41" s="24" t="s">
        <v>67</v>
      </c>
      <c r="B41" s="25" t="s">
        <v>117</v>
      </c>
      <c r="C41" s="26"/>
      <c r="D41" s="73">
        <v>278000</v>
      </c>
      <c r="E41" s="38"/>
    </row>
    <row r="42" spans="1:5" ht="39.75" customHeight="1" x14ac:dyDescent="0.25">
      <c r="A42" s="24" t="s">
        <v>67</v>
      </c>
      <c r="B42" s="25" t="s">
        <v>118</v>
      </c>
      <c r="C42" s="26"/>
      <c r="D42" s="74">
        <v>14159000</v>
      </c>
      <c r="E42" s="38"/>
    </row>
    <row r="43" spans="1:5" ht="39.75" customHeight="1" x14ac:dyDescent="0.25">
      <c r="A43" s="24" t="s">
        <v>67</v>
      </c>
      <c r="B43" s="25" t="s">
        <v>119</v>
      </c>
      <c r="C43" s="26"/>
      <c r="D43" s="74">
        <v>702000</v>
      </c>
      <c r="E43" s="38"/>
    </row>
    <row r="44" spans="1:5" ht="59.25" customHeight="1" x14ac:dyDescent="0.25">
      <c r="A44" s="24" t="s">
        <v>67</v>
      </c>
      <c r="B44" s="25" t="s">
        <v>120</v>
      </c>
      <c r="C44" s="26"/>
      <c r="D44" s="74">
        <v>25398000</v>
      </c>
      <c r="E44" s="38"/>
    </row>
    <row r="45" spans="1:5" ht="51.75" customHeight="1" x14ac:dyDescent="0.25">
      <c r="A45" s="24" t="s">
        <v>67</v>
      </c>
      <c r="B45" s="25" t="s">
        <v>121</v>
      </c>
      <c r="C45" s="26"/>
      <c r="D45" s="74">
        <v>45000</v>
      </c>
      <c r="E45" s="38"/>
    </row>
    <row r="46" spans="1:5" s="31" customFormat="1" ht="33.75" customHeight="1" x14ac:dyDescent="0.25">
      <c r="A46" s="21">
        <v>7</v>
      </c>
      <c r="B46" s="22" t="s">
        <v>122</v>
      </c>
      <c r="C46" s="23"/>
      <c r="D46" s="103">
        <f>+D47</f>
        <v>150000</v>
      </c>
      <c r="E46" s="39"/>
    </row>
    <row r="47" spans="1:5" ht="51" customHeight="1" x14ac:dyDescent="0.25">
      <c r="A47" s="24"/>
      <c r="B47" s="25" t="s">
        <v>123</v>
      </c>
      <c r="C47" s="26"/>
      <c r="D47" s="74">
        <v>150000</v>
      </c>
      <c r="E47" s="38"/>
    </row>
    <row r="48" spans="1:5" ht="21.75" customHeight="1" x14ac:dyDescent="0.25">
      <c r="A48" s="21">
        <v>8</v>
      </c>
      <c r="B48" s="22" t="s">
        <v>68</v>
      </c>
      <c r="C48" s="23">
        <f>695868.15+435000+14500000</f>
        <v>15630868.15</v>
      </c>
      <c r="D48" s="23">
        <f>SUM(D49:D56)</f>
        <v>60764000</v>
      </c>
      <c r="E48" s="102">
        <f>+D48/C48*100</f>
        <v>388.74360283053119</v>
      </c>
    </row>
    <row r="49" spans="1:5" ht="40.5" customHeight="1" x14ac:dyDescent="0.25">
      <c r="A49" s="24" t="s">
        <v>55</v>
      </c>
      <c r="B49" s="25" t="s">
        <v>124</v>
      </c>
      <c r="C49" s="26"/>
      <c r="D49" s="46">
        <v>10000000</v>
      </c>
      <c r="E49" s="38"/>
    </row>
    <row r="50" spans="1:5" ht="39" customHeight="1" x14ac:dyDescent="0.25">
      <c r="A50" s="24" t="s">
        <v>55</v>
      </c>
      <c r="B50" s="25" t="s">
        <v>141</v>
      </c>
      <c r="C50" s="26"/>
      <c r="D50" s="46">
        <v>1071956</v>
      </c>
      <c r="E50" s="38"/>
    </row>
    <row r="51" spans="1:5" ht="27.75" customHeight="1" x14ac:dyDescent="0.25">
      <c r="A51" s="24" t="s">
        <v>55</v>
      </c>
      <c r="B51" s="25" t="s">
        <v>140</v>
      </c>
      <c r="C51" s="26"/>
      <c r="D51" s="46">
        <f>1377000-1071956</f>
        <v>305044</v>
      </c>
      <c r="E51" s="38"/>
    </row>
    <row r="52" spans="1:5" ht="27.75" customHeight="1" x14ac:dyDescent="0.25">
      <c r="A52" s="24" t="s">
        <v>55</v>
      </c>
      <c r="B52" s="25" t="s">
        <v>125</v>
      </c>
      <c r="C52" s="26"/>
      <c r="D52" s="46">
        <v>246000</v>
      </c>
      <c r="E52" s="38"/>
    </row>
    <row r="53" spans="1:5" ht="27.75" customHeight="1" x14ac:dyDescent="0.25">
      <c r="A53" s="24" t="s">
        <v>55</v>
      </c>
      <c r="B53" s="25" t="s">
        <v>126</v>
      </c>
      <c r="C53" s="26"/>
      <c r="D53" s="46">
        <v>2046000</v>
      </c>
      <c r="E53" s="38"/>
    </row>
    <row r="54" spans="1:5" ht="27.75" customHeight="1" x14ac:dyDescent="0.25">
      <c r="A54" s="24" t="s">
        <v>55</v>
      </c>
      <c r="B54" s="25" t="s">
        <v>127</v>
      </c>
      <c r="C54" s="26"/>
      <c r="D54" s="46">
        <v>6075000</v>
      </c>
      <c r="E54" s="38"/>
    </row>
    <row r="55" spans="1:5" ht="39" customHeight="1" x14ac:dyDescent="0.25">
      <c r="A55" s="24" t="s">
        <v>55</v>
      </c>
      <c r="B55" s="25" t="s">
        <v>142</v>
      </c>
      <c r="C55" s="26"/>
      <c r="D55" s="46">
        <v>1020000</v>
      </c>
      <c r="E55" s="38"/>
    </row>
    <row r="56" spans="1:5" ht="27" customHeight="1" x14ac:dyDescent="0.25">
      <c r="A56" s="24" t="s">
        <v>55</v>
      </c>
      <c r="B56" s="25" t="s">
        <v>128</v>
      </c>
      <c r="C56" s="26"/>
      <c r="D56" s="46">
        <v>40000000</v>
      </c>
      <c r="E56" s="38"/>
    </row>
    <row r="57" spans="1:5" ht="27.75" customHeight="1" x14ac:dyDescent="0.25">
      <c r="A57" s="21">
        <v>9</v>
      </c>
      <c r="B57" s="22" t="s">
        <v>69</v>
      </c>
      <c r="C57" s="23">
        <f>522703.5+245000</f>
        <v>767703.5</v>
      </c>
      <c r="D57" s="75">
        <v>2500000</v>
      </c>
      <c r="E57" s="102">
        <f>+D57/C57*100</f>
        <v>325.64655495253049</v>
      </c>
    </row>
    <row r="58" spans="1:5" s="31" customFormat="1" ht="27.75" customHeight="1" x14ac:dyDescent="0.25">
      <c r="A58" s="21">
        <v>10</v>
      </c>
      <c r="B58" s="22" t="s">
        <v>70</v>
      </c>
      <c r="C58" s="23">
        <f>593823.644083333+23800</f>
        <v>617623.64408333297</v>
      </c>
      <c r="D58" s="75">
        <v>930000</v>
      </c>
      <c r="E58" s="102">
        <f>+D58/C58*100</f>
        <v>150.57713688735006</v>
      </c>
    </row>
    <row r="59" spans="1:5" ht="36" customHeight="1" x14ac:dyDescent="0.25">
      <c r="A59" s="21">
        <v>11</v>
      </c>
      <c r="B59" s="22" t="s">
        <v>71</v>
      </c>
      <c r="C59" s="23">
        <f>+C60+C84+C95+C103</f>
        <v>33459095.740068857</v>
      </c>
      <c r="D59" s="23">
        <f>+D60+D84+D95+D102+D103</f>
        <v>29876000.496800005</v>
      </c>
      <c r="E59" s="102">
        <f>+D59/C59*100</f>
        <v>89.291117515235413</v>
      </c>
    </row>
    <row r="60" spans="1:5" ht="29.25" customHeight="1" x14ac:dyDescent="0.25">
      <c r="A60" s="32" t="s">
        <v>192</v>
      </c>
      <c r="B60" s="33" t="s">
        <v>72</v>
      </c>
      <c r="C60" s="23">
        <f>+C61+C64</f>
        <v>22702360</v>
      </c>
      <c r="D60" s="45">
        <f>+D61+D64</f>
        <v>21137921.305600002</v>
      </c>
      <c r="E60" s="102">
        <f>+D60/C60*100</f>
        <v>93.108916014017936</v>
      </c>
    </row>
    <row r="61" spans="1:5" s="31" customFormat="1" ht="27.75" customHeight="1" x14ac:dyDescent="0.25">
      <c r="A61" s="32" t="s">
        <v>73</v>
      </c>
      <c r="B61" s="33" t="s">
        <v>74</v>
      </c>
      <c r="C61" s="23">
        <v>893656</v>
      </c>
      <c r="D61" s="45">
        <f>+D62+D63</f>
        <v>953000</v>
      </c>
      <c r="E61" s="102">
        <f>+D61/C61*100</f>
        <v>106.64058653441593</v>
      </c>
    </row>
    <row r="62" spans="1:5" ht="27.75" customHeight="1" x14ac:dyDescent="0.25">
      <c r="A62" s="24" t="s">
        <v>55</v>
      </c>
      <c r="B62" s="25" t="s">
        <v>75</v>
      </c>
      <c r="C62" s="26"/>
      <c r="D62" s="46">
        <v>598000</v>
      </c>
      <c r="E62" s="38"/>
    </row>
    <row r="63" spans="1:5" ht="52.5" customHeight="1" x14ac:dyDescent="0.25">
      <c r="A63" s="24" t="s">
        <v>55</v>
      </c>
      <c r="B63" s="25" t="s">
        <v>76</v>
      </c>
      <c r="C63" s="26"/>
      <c r="D63" s="46">
        <v>355000</v>
      </c>
      <c r="E63" s="38"/>
    </row>
    <row r="64" spans="1:5" ht="30" customHeight="1" x14ac:dyDescent="0.25">
      <c r="A64" s="32" t="s">
        <v>77</v>
      </c>
      <c r="B64" s="33" t="s">
        <v>78</v>
      </c>
      <c r="C64" s="23">
        <v>21808704</v>
      </c>
      <c r="D64" s="23">
        <f>SUM(D65:D83)</f>
        <v>20184921.305600002</v>
      </c>
      <c r="E64" s="102">
        <f>+D64/C64*100</f>
        <v>92.554428294317731</v>
      </c>
    </row>
    <row r="65" spans="1:5" ht="21.75" hidden="1" customHeight="1" x14ac:dyDescent="0.25">
      <c r="A65" s="29" t="s">
        <v>67</v>
      </c>
      <c r="B65" s="25" t="s">
        <v>56</v>
      </c>
      <c r="C65" s="26">
        <v>91900</v>
      </c>
      <c r="D65" s="43"/>
      <c r="E65" s="38"/>
    </row>
    <row r="66" spans="1:5" ht="21.75" hidden="1" customHeight="1" x14ac:dyDescent="0.25">
      <c r="A66" s="29" t="s">
        <v>67</v>
      </c>
      <c r="B66" s="25" t="s">
        <v>79</v>
      </c>
      <c r="C66" s="26">
        <v>144904.74799999999</v>
      </c>
      <c r="D66" s="43"/>
      <c r="E66" s="38"/>
    </row>
    <row r="67" spans="1:5" ht="21.75" hidden="1" customHeight="1" x14ac:dyDescent="0.25">
      <c r="A67" s="29" t="s">
        <v>67</v>
      </c>
      <c r="B67" s="25" t="s">
        <v>66</v>
      </c>
      <c r="C67" s="26">
        <v>670016.6</v>
      </c>
      <c r="D67" s="43"/>
      <c r="E67" s="38"/>
    </row>
    <row r="68" spans="1:5" ht="21.75" hidden="1" customHeight="1" x14ac:dyDescent="0.25">
      <c r="A68" s="29" t="s">
        <v>67</v>
      </c>
      <c r="B68" s="25" t="s">
        <v>68</v>
      </c>
      <c r="C68" s="26">
        <v>435000</v>
      </c>
      <c r="D68" s="43"/>
      <c r="E68" s="38"/>
    </row>
    <row r="69" spans="1:5" ht="21.75" hidden="1" customHeight="1" x14ac:dyDescent="0.25">
      <c r="A69" s="29" t="s">
        <v>67</v>
      </c>
      <c r="B69" s="25" t="s">
        <v>69</v>
      </c>
      <c r="C69" s="26">
        <v>245000</v>
      </c>
      <c r="D69" s="43"/>
      <c r="E69" s="38"/>
    </row>
    <row r="70" spans="1:5" ht="21.75" hidden="1" customHeight="1" x14ac:dyDescent="0.25">
      <c r="A70" s="29" t="s">
        <v>67</v>
      </c>
      <c r="B70" s="25" t="s">
        <v>70</v>
      </c>
      <c r="C70" s="26">
        <v>23800</v>
      </c>
      <c r="D70" s="43"/>
      <c r="E70" s="38"/>
    </row>
    <row r="71" spans="1:5" ht="21.75" customHeight="1" x14ac:dyDescent="0.25">
      <c r="A71" s="24" t="s">
        <v>55</v>
      </c>
      <c r="B71" s="25" t="s">
        <v>80</v>
      </c>
      <c r="C71" s="26"/>
      <c r="D71" s="42">
        <f>+'[1]01.Quy luong'!$T$17*1000</f>
        <v>7640473.651200003</v>
      </c>
      <c r="E71" s="38"/>
    </row>
    <row r="72" spans="1:5" ht="36" customHeight="1" x14ac:dyDescent="0.25">
      <c r="A72" s="24" t="s">
        <v>55</v>
      </c>
      <c r="B72" s="25" t="s">
        <v>81</v>
      </c>
      <c r="C72" s="26"/>
      <c r="D72" s="42">
        <f>+'[1]01.Quy luong'!$V$17*1000</f>
        <v>513751.68000000017</v>
      </c>
      <c r="E72" s="38"/>
    </row>
    <row r="73" spans="1:5" ht="27" customHeight="1" x14ac:dyDescent="0.25">
      <c r="A73" s="24" t="s">
        <v>67</v>
      </c>
      <c r="B73" s="25" t="s">
        <v>82</v>
      </c>
      <c r="C73" s="26"/>
      <c r="D73" s="42">
        <f>+'[1]01.Quy luong'!$W$17*1000</f>
        <v>1621695.9744000006</v>
      </c>
      <c r="E73" s="38"/>
    </row>
    <row r="74" spans="1:5" ht="36" customHeight="1" x14ac:dyDescent="0.25">
      <c r="A74" s="24" t="s">
        <v>67</v>
      </c>
      <c r="B74" s="25" t="s">
        <v>83</v>
      </c>
      <c r="C74" s="26"/>
      <c r="D74" s="42">
        <v>200000</v>
      </c>
      <c r="E74" s="38"/>
    </row>
    <row r="75" spans="1:5" ht="53.25" customHeight="1" x14ac:dyDescent="0.25">
      <c r="A75" s="24" t="s">
        <v>55</v>
      </c>
      <c r="B75" s="25" t="s">
        <v>134</v>
      </c>
      <c r="C75" s="26"/>
      <c r="D75" s="46">
        <v>7770000</v>
      </c>
      <c r="E75" s="38"/>
    </row>
    <row r="76" spans="1:5" ht="67.5" customHeight="1" x14ac:dyDescent="0.25">
      <c r="A76" s="24" t="s">
        <v>55</v>
      </c>
      <c r="B76" s="25" t="s">
        <v>132</v>
      </c>
      <c r="C76" s="26"/>
      <c r="D76" s="42">
        <v>68000</v>
      </c>
      <c r="E76" s="38"/>
    </row>
    <row r="77" spans="1:5" ht="39" customHeight="1" x14ac:dyDescent="0.25">
      <c r="A77" s="24"/>
      <c r="B77" s="25" t="s">
        <v>135</v>
      </c>
      <c r="C77" s="26"/>
      <c r="D77" s="42">
        <v>93000</v>
      </c>
      <c r="E77" s="38"/>
    </row>
    <row r="78" spans="1:5" ht="23.25" customHeight="1" x14ac:dyDescent="0.25">
      <c r="A78" s="24" t="s">
        <v>55</v>
      </c>
      <c r="B78" s="25" t="s">
        <v>284</v>
      </c>
      <c r="C78" s="26"/>
      <c r="D78" s="42">
        <v>100000</v>
      </c>
      <c r="E78" s="38"/>
    </row>
    <row r="79" spans="1:5" ht="56.25" customHeight="1" x14ac:dyDescent="0.25">
      <c r="A79" s="24" t="s">
        <v>55</v>
      </c>
      <c r="B79" s="25" t="s">
        <v>136</v>
      </c>
      <c r="C79" s="26"/>
      <c r="D79" s="46">
        <v>1558000</v>
      </c>
      <c r="E79" s="38"/>
    </row>
    <row r="80" spans="1:5" ht="24" hidden="1" customHeight="1" x14ac:dyDescent="0.25">
      <c r="A80" s="24" t="s">
        <v>55</v>
      </c>
      <c r="B80" s="25" t="s">
        <v>84</v>
      </c>
      <c r="C80" s="26"/>
      <c r="D80" s="43"/>
      <c r="E80" s="38"/>
    </row>
    <row r="81" spans="1:5" ht="24" hidden="1" customHeight="1" x14ac:dyDescent="0.25">
      <c r="A81" s="24" t="s">
        <v>55</v>
      </c>
      <c r="B81" s="25" t="s">
        <v>85</v>
      </c>
      <c r="C81" s="26"/>
      <c r="D81" s="43"/>
      <c r="E81" s="38"/>
    </row>
    <row r="82" spans="1:5" ht="65.25" customHeight="1" x14ac:dyDescent="0.25">
      <c r="A82" s="24" t="s">
        <v>55</v>
      </c>
      <c r="B82" s="25" t="s">
        <v>197</v>
      </c>
      <c r="C82" s="26"/>
      <c r="D82" s="42">
        <v>500000</v>
      </c>
      <c r="E82" s="38"/>
    </row>
    <row r="83" spans="1:5" ht="34.5" customHeight="1" x14ac:dyDescent="0.25">
      <c r="A83" s="24" t="s">
        <v>67</v>
      </c>
      <c r="B83" s="25" t="s">
        <v>283</v>
      </c>
      <c r="C83" s="26"/>
      <c r="D83" s="42">
        <v>120000</v>
      </c>
      <c r="E83" s="38"/>
    </row>
    <row r="84" spans="1:5" s="31" customFormat="1" ht="27" customHeight="1" x14ac:dyDescent="0.25">
      <c r="A84" s="32" t="s">
        <v>193</v>
      </c>
      <c r="B84" s="33" t="s">
        <v>86</v>
      </c>
      <c r="C84" s="23">
        <v>3194622.7311428571</v>
      </c>
      <c r="D84" s="45">
        <f>SUM(D85:D94)</f>
        <v>6020676.7820000006</v>
      </c>
      <c r="E84" s="102">
        <f>+D84/C84*100</f>
        <v>188.46284174050624</v>
      </c>
    </row>
    <row r="85" spans="1:5" ht="27" customHeight="1" x14ac:dyDescent="0.25">
      <c r="A85" s="24" t="s">
        <v>55</v>
      </c>
      <c r="B85" s="25" t="s">
        <v>87</v>
      </c>
      <c r="C85" s="26"/>
      <c r="D85" s="42">
        <f>+'[1]01.Quy luong'!$T$68*1000</f>
        <v>3470829.8040000005</v>
      </c>
      <c r="E85" s="38"/>
    </row>
    <row r="86" spans="1:5" ht="27" customHeight="1" x14ac:dyDescent="0.25">
      <c r="A86" s="24" t="s">
        <v>55</v>
      </c>
      <c r="B86" s="25" t="s">
        <v>88</v>
      </c>
      <c r="C86" s="26"/>
      <c r="D86" s="42">
        <f>+'[1]01.Quy luong'!$W$68*1000</f>
        <v>736686.098</v>
      </c>
      <c r="E86" s="38"/>
    </row>
    <row r="87" spans="1:5" ht="37.5" customHeight="1" x14ac:dyDescent="0.25">
      <c r="A87" s="24" t="s">
        <v>55</v>
      </c>
      <c r="B87" s="25" t="s">
        <v>81</v>
      </c>
      <c r="C87" s="26"/>
      <c r="D87" s="42">
        <f>+'[1]01.Quy luong'!$V$68*1000</f>
        <v>229160.88000000003</v>
      </c>
      <c r="E87" s="38"/>
    </row>
    <row r="88" spans="1:5" ht="37.5" customHeight="1" x14ac:dyDescent="0.25">
      <c r="A88" s="24" t="s">
        <v>55</v>
      </c>
      <c r="B88" s="25" t="s">
        <v>137</v>
      </c>
      <c r="C88" s="26"/>
      <c r="D88" s="42">
        <v>686000</v>
      </c>
      <c r="E88" s="38"/>
    </row>
    <row r="89" spans="1:5" ht="36" customHeight="1" x14ac:dyDescent="0.25">
      <c r="A89" s="24" t="s">
        <v>55</v>
      </c>
      <c r="B89" s="25" t="s">
        <v>205</v>
      </c>
      <c r="C89" s="26"/>
      <c r="D89" s="42">
        <f>250000+150000</f>
        <v>400000</v>
      </c>
      <c r="E89" s="38"/>
    </row>
    <row r="90" spans="1:5" ht="45" customHeight="1" x14ac:dyDescent="0.25">
      <c r="A90" s="24" t="s">
        <v>55</v>
      </c>
      <c r="B90" s="25" t="s">
        <v>138</v>
      </c>
      <c r="C90" s="26"/>
      <c r="D90" s="42">
        <v>93000</v>
      </c>
      <c r="E90" s="38"/>
    </row>
    <row r="91" spans="1:5" ht="37.5" customHeight="1" x14ac:dyDescent="0.25">
      <c r="A91" s="24" t="s">
        <v>55</v>
      </c>
      <c r="B91" s="25" t="s">
        <v>135</v>
      </c>
      <c r="C91" s="26"/>
      <c r="D91" s="42">
        <v>98000</v>
      </c>
      <c r="E91" s="38"/>
    </row>
    <row r="92" spans="1:5" ht="50.25" customHeight="1" x14ac:dyDescent="0.25">
      <c r="A92" s="24" t="s">
        <v>55</v>
      </c>
      <c r="B92" s="25" t="s">
        <v>129</v>
      </c>
      <c r="C92" s="26"/>
      <c r="D92" s="42">
        <v>194000</v>
      </c>
      <c r="E92" s="42"/>
    </row>
    <row r="93" spans="1:5" ht="50.25" customHeight="1" x14ac:dyDescent="0.25">
      <c r="A93" s="24" t="s">
        <v>55</v>
      </c>
      <c r="B93" s="25" t="s">
        <v>133</v>
      </c>
      <c r="C93" s="26"/>
      <c r="D93" s="42">
        <v>28000</v>
      </c>
      <c r="E93" s="42"/>
    </row>
    <row r="94" spans="1:5" ht="53.25" customHeight="1" x14ac:dyDescent="0.25">
      <c r="A94" s="24" t="s">
        <v>55</v>
      </c>
      <c r="B94" s="25" t="s">
        <v>130</v>
      </c>
      <c r="C94" s="26"/>
      <c r="D94" s="42">
        <v>85000</v>
      </c>
      <c r="E94" s="38"/>
    </row>
    <row r="95" spans="1:5" s="31" customFormat="1" ht="17.25" x14ac:dyDescent="0.25">
      <c r="A95" s="32" t="s">
        <v>194</v>
      </c>
      <c r="B95" s="33" t="s">
        <v>89</v>
      </c>
      <c r="C95" s="23">
        <v>1392371.220926</v>
      </c>
      <c r="D95" s="45">
        <f>SUM(D96:D101)</f>
        <v>2016210.4091999999</v>
      </c>
      <c r="E95" s="102">
        <f>+D95/C95*100</f>
        <v>144.80408521077547</v>
      </c>
    </row>
    <row r="96" spans="1:5" x14ac:dyDescent="0.25">
      <c r="A96" s="24" t="s">
        <v>55</v>
      </c>
      <c r="B96" s="25" t="s">
        <v>87</v>
      </c>
      <c r="C96" s="26"/>
      <c r="D96" s="42">
        <f>+'[1]01.Quy luong'!$T$90*1000</f>
        <v>1465712.2583999999</v>
      </c>
      <c r="E96" s="38"/>
    </row>
    <row r="97" spans="1:5" ht="33" x14ac:dyDescent="0.25">
      <c r="A97" s="24" t="s">
        <v>55</v>
      </c>
      <c r="B97" s="25" t="s">
        <v>90</v>
      </c>
      <c r="C97" s="26"/>
      <c r="D97" s="42">
        <f>+'[1]01.Quy luong'!$W$90*1000</f>
        <v>311098.47079999995</v>
      </c>
      <c r="E97" s="38"/>
    </row>
    <row r="98" spans="1:5" ht="38.25" customHeight="1" x14ac:dyDescent="0.25">
      <c r="A98" s="24" t="s">
        <v>55</v>
      </c>
      <c r="B98" s="25" t="s">
        <v>81</v>
      </c>
      <c r="C98" s="26"/>
      <c r="D98" s="42">
        <f>+'[1]01.Quy luong'!$V$90*1000</f>
        <v>95359.679999999993</v>
      </c>
      <c r="E98" s="38"/>
    </row>
    <row r="99" spans="1:5" ht="54" customHeight="1" x14ac:dyDescent="0.25">
      <c r="A99" s="24" t="s">
        <v>55</v>
      </c>
      <c r="B99" s="25" t="s">
        <v>282</v>
      </c>
      <c r="C99" s="26"/>
      <c r="D99" s="42">
        <v>120000</v>
      </c>
      <c r="E99" s="38"/>
    </row>
    <row r="100" spans="1:5" ht="24" customHeight="1" x14ac:dyDescent="0.25">
      <c r="A100" s="24" t="s">
        <v>55</v>
      </c>
      <c r="B100" s="25" t="s">
        <v>131</v>
      </c>
      <c r="C100" s="26"/>
      <c r="D100" s="46">
        <v>10000</v>
      </c>
      <c r="E100" s="38"/>
    </row>
    <row r="101" spans="1:5" ht="20.25" customHeight="1" x14ac:dyDescent="0.25">
      <c r="A101" s="24" t="s">
        <v>67</v>
      </c>
      <c r="B101" s="25" t="s">
        <v>91</v>
      </c>
      <c r="C101" s="26"/>
      <c r="D101" s="42">
        <f>0.5*2340*12</f>
        <v>14040</v>
      </c>
      <c r="E101" s="38"/>
    </row>
    <row r="102" spans="1:5" s="31" customFormat="1" ht="48.75" customHeight="1" x14ac:dyDescent="0.25">
      <c r="A102" s="21" t="s">
        <v>195</v>
      </c>
      <c r="B102" s="22" t="s">
        <v>196</v>
      </c>
      <c r="C102" s="23"/>
      <c r="D102" s="45">
        <f>1032112+15000+500000-636920-2000+244000-120000-11000-50000-150000-120000</f>
        <v>701192</v>
      </c>
      <c r="E102" s="39"/>
    </row>
    <row r="103" spans="1:5" s="31" customFormat="1" ht="33.75" customHeight="1" x14ac:dyDescent="0.25">
      <c r="A103" s="21" t="s">
        <v>253</v>
      </c>
      <c r="B103" s="34" t="s">
        <v>92</v>
      </c>
      <c r="C103" s="23">
        <v>6169741.7879999997</v>
      </c>
      <c r="D103" s="45"/>
      <c r="E103" s="39"/>
    </row>
    <row r="104" spans="1:5" s="31" customFormat="1" ht="20.25" customHeight="1" x14ac:dyDescent="0.25">
      <c r="A104" s="21" t="s">
        <v>93</v>
      </c>
      <c r="B104" s="22" t="s">
        <v>94</v>
      </c>
      <c r="C104" s="23">
        <v>505250</v>
      </c>
      <c r="D104" s="75">
        <v>3513000</v>
      </c>
      <c r="E104" s="102">
        <f>+D104/C104*100</f>
        <v>695.29935675408217</v>
      </c>
    </row>
    <row r="105" spans="1:5" ht="24" customHeight="1" x14ac:dyDescent="0.25">
      <c r="A105" s="24">
        <v>1</v>
      </c>
      <c r="B105" s="41" t="s">
        <v>198</v>
      </c>
      <c r="C105" s="38"/>
      <c r="D105" s="42">
        <v>500000</v>
      </c>
      <c r="E105" s="38"/>
    </row>
    <row r="106" spans="1:5" ht="24" customHeight="1" x14ac:dyDescent="0.3">
      <c r="A106" s="122">
        <v>2</v>
      </c>
      <c r="B106" s="41" t="s">
        <v>256</v>
      </c>
      <c r="C106" s="123"/>
      <c r="D106" s="42">
        <v>500000</v>
      </c>
      <c r="E106" s="38"/>
    </row>
    <row r="107" spans="1:5" ht="24" customHeight="1" x14ac:dyDescent="0.25">
      <c r="A107" s="122">
        <v>3</v>
      </c>
      <c r="B107" s="41" t="s">
        <v>255</v>
      </c>
      <c r="C107" s="38"/>
      <c r="D107" s="42">
        <f>+D104-D105-D106</f>
        <v>2513000</v>
      </c>
      <c r="E107" s="38"/>
    </row>
    <row r="109" spans="1:5" ht="18.75" x14ac:dyDescent="0.3">
      <c r="C109" s="162" t="s">
        <v>42</v>
      </c>
      <c r="D109" s="162"/>
      <c r="E109" s="162"/>
    </row>
  </sheetData>
  <mergeCells count="4">
    <mergeCell ref="A2:E2"/>
    <mergeCell ref="A1:B1"/>
    <mergeCell ref="A3:E3"/>
    <mergeCell ref="C109:E109"/>
  </mergeCells>
  <phoneticPr fontId="31" type="noConversion"/>
  <pageMargins left="0.37" right="0.35433070866141736" top="0.52" bottom="0.51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C28E4-1A01-41EB-908C-2737C21FC6FE}">
  <dimension ref="A1:S42"/>
  <sheetViews>
    <sheetView workbookViewId="0">
      <selection activeCell="G21" sqref="G21"/>
    </sheetView>
  </sheetViews>
  <sheetFormatPr defaultRowHeight="15" x14ac:dyDescent="0.25"/>
  <cols>
    <col min="1" max="1" width="5.140625" style="49" customWidth="1"/>
    <col min="2" max="2" width="30" style="48" customWidth="1"/>
    <col min="3" max="3" width="9" style="48" customWidth="1"/>
    <col min="4" max="4" width="8.85546875" style="48" customWidth="1"/>
    <col min="5" max="5" width="9.5703125" style="48" customWidth="1"/>
    <col min="6" max="6" width="7.85546875" style="48" customWidth="1"/>
    <col min="7" max="7" width="8.5703125" style="48" customWidth="1"/>
    <col min="8" max="8" width="12.28515625" style="48" customWidth="1"/>
    <col min="9" max="9" width="8.7109375" style="48" customWidth="1"/>
    <col min="10" max="10" width="7.28515625" style="48" customWidth="1"/>
    <col min="11" max="15" width="8.7109375" style="48" customWidth="1"/>
    <col min="16" max="17" width="7" style="48" customWidth="1"/>
    <col min="18" max="18" width="8.42578125" style="48" customWidth="1"/>
    <col min="19" max="19" width="8.7109375" style="48" customWidth="1"/>
    <col min="20" max="256" width="9.140625" style="48"/>
    <col min="257" max="257" width="5.140625" style="48" customWidth="1"/>
    <col min="258" max="258" width="30" style="48" customWidth="1"/>
    <col min="259" max="259" width="9" style="48" customWidth="1"/>
    <col min="260" max="260" width="8.85546875" style="48" customWidth="1"/>
    <col min="261" max="261" width="9.5703125" style="48" customWidth="1"/>
    <col min="262" max="262" width="7.85546875" style="48" customWidth="1"/>
    <col min="263" max="263" width="8.5703125" style="48" customWidth="1"/>
    <col min="264" max="264" width="12.28515625" style="48" customWidth="1"/>
    <col min="265" max="265" width="8.7109375" style="48" customWidth="1"/>
    <col min="266" max="266" width="7.28515625" style="48" customWidth="1"/>
    <col min="267" max="271" width="8.7109375" style="48" customWidth="1"/>
    <col min="272" max="273" width="7" style="48" customWidth="1"/>
    <col min="274" max="274" width="8.42578125" style="48" customWidth="1"/>
    <col min="275" max="275" width="8.7109375" style="48" customWidth="1"/>
    <col min="276" max="512" width="9.140625" style="48"/>
    <col min="513" max="513" width="5.140625" style="48" customWidth="1"/>
    <col min="514" max="514" width="30" style="48" customWidth="1"/>
    <col min="515" max="515" width="9" style="48" customWidth="1"/>
    <col min="516" max="516" width="8.85546875" style="48" customWidth="1"/>
    <col min="517" max="517" width="9.5703125" style="48" customWidth="1"/>
    <col min="518" max="518" width="7.85546875" style="48" customWidth="1"/>
    <col min="519" max="519" width="8.5703125" style="48" customWidth="1"/>
    <col min="520" max="520" width="12.28515625" style="48" customWidth="1"/>
    <col min="521" max="521" width="8.7109375" style="48" customWidth="1"/>
    <col min="522" max="522" width="7.28515625" style="48" customWidth="1"/>
    <col min="523" max="527" width="8.7109375" style="48" customWidth="1"/>
    <col min="528" max="529" width="7" style="48" customWidth="1"/>
    <col min="530" max="530" width="8.42578125" style="48" customWidth="1"/>
    <col min="531" max="531" width="8.7109375" style="48" customWidth="1"/>
    <col min="532" max="768" width="9.140625" style="48"/>
    <col min="769" max="769" width="5.140625" style="48" customWidth="1"/>
    <col min="770" max="770" width="30" style="48" customWidth="1"/>
    <col min="771" max="771" width="9" style="48" customWidth="1"/>
    <col min="772" max="772" width="8.85546875" style="48" customWidth="1"/>
    <col min="773" max="773" width="9.5703125" style="48" customWidth="1"/>
    <col min="774" max="774" width="7.85546875" style="48" customWidth="1"/>
    <col min="775" max="775" width="8.5703125" style="48" customWidth="1"/>
    <col min="776" max="776" width="12.28515625" style="48" customWidth="1"/>
    <col min="777" max="777" width="8.7109375" style="48" customWidth="1"/>
    <col min="778" max="778" width="7.28515625" style="48" customWidth="1"/>
    <col min="779" max="783" width="8.7109375" style="48" customWidth="1"/>
    <col min="784" max="785" width="7" style="48" customWidth="1"/>
    <col min="786" max="786" width="8.42578125" style="48" customWidth="1"/>
    <col min="787" max="787" width="8.7109375" style="48" customWidth="1"/>
    <col min="788" max="1024" width="9.140625" style="48"/>
    <col min="1025" max="1025" width="5.140625" style="48" customWidth="1"/>
    <col min="1026" max="1026" width="30" style="48" customWidth="1"/>
    <col min="1027" max="1027" width="9" style="48" customWidth="1"/>
    <col min="1028" max="1028" width="8.85546875" style="48" customWidth="1"/>
    <col min="1029" max="1029" width="9.5703125" style="48" customWidth="1"/>
    <col min="1030" max="1030" width="7.85546875" style="48" customWidth="1"/>
    <col min="1031" max="1031" width="8.5703125" style="48" customWidth="1"/>
    <col min="1032" max="1032" width="12.28515625" style="48" customWidth="1"/>
    <col min="1033" max="1033" width="8.7109375" style="48" customWidth="1"/>
    <col min="1034" max="1034" width="7.28515625" style="48" customWidth="1"/>
    <col min="1035" max="1039" width="8.7109375" style="48" customWidth="1"/>
    <col min="1040" max="1041" width="7" style="48" customWidth="1"/>
    <col min="1042" max="1042" width="8.42578125" style="48" customWidth="1"/>
    <col min="1043" max="1043" width="8.7109375" style="48" customWidth="1"/>
    <col min="1044" max="1280" width="9.140625" style="48"/>
    <col min="1281" max="1281" width="5.140625" style="48" customWidth="1"/>
    <col min="1282" max="1282" width="30" style="48" customWidth="1"/>
    <col min="1283" max="1283" width="9" style="48" customWidth="1"/>
    <col min="1284" max="1284" width="8.85546875" style="48" customWidth="1"/>
    <col min="1285" max="1285" width="9.5703125" style="48" customWidth="1"/>
    <col min="1286" max="1286" width="7.85546875" style="48" customWidth="1"/>
    <col min="1287" max="1287" width="8.5703125" style="48" customWidth="1"/>
    <col min="1288" max="1288" width="12.28515625" style="48" customWidth="1"/>
    <col min="1289" max="1289" width="8.7109375" style="48" customWidth="1"/>
    <col min="1290" max="1290" width="7.28515625" style="48" customWidth="1"/>
    <col min="1291" max="1295" width="8.7109375" style="48" customWidth="1"/>
    <col min="1296" max="1297" width="7" style="48" customWidth="1"/>
    <col min="1298" max="1298" width="8.42578125" style="48" customWidth="1"/>
    <col min="1299" max="1299" width="8.7109375" style="48" customWidth="1"/>
    <col min="1300" max="1536" width="9.140625" style="48"/>
    <col min="1537" max="1537" width="5.140625" style="48" customWidth="1"/>
    <col min="1538" max="1538" width="30" style="48" customWidth="1"/>
    <col min="1539" max="1539" width="9" style="48" customWidth="1"/>
    <col min="1540" max="1540" width="8.85546875" style="48" customWidth="1"/>
    <col min="1541" max="1541" width="9.5703125" style="48" customWidth="1"/>
    <col min="1542" max="1542" width="7.85546875" style="48" customWidth="1"/>
    <col min="1543" max="1543" width="8.5703125" style="48" customWidth="1"/>
    <col min="1544" max="1544" width="12.28515625" style="48" customWidth="1"/>
    <col min="1545" max="1545" width="8.7109375" style="48" customWidth="1"/>
    <col min="1546" max="1546" width="7.28515625" style="48" customWidth="1"/>
    <col min="1547" max="1551" width="8.7109375" style="48" customWidth="1"/>
    <col min="1552" max="1553" width="7" style="48" customWidth="1"/>
    <col min="1554" max="1554" width="8.42578125" style="48" customWidth="1"/>
    <col min="1555" max="1555" width="8.7109375" style="48" customWidth="1"/>
    <col min="1556" max="1792" width="9.140625" style="48"/>
    <col min="1793" max="1793" width="5.140625" style="48" customWidth="1"/>
    <col min="1794" max="1794" width="30" style="48" customWidth="1"/>
    <col min="1795" max="1795" width="9" style="48" customWidth="1"/>
    <col min="1796" max="1796" width="8.85546875" style="48" customWidth="1"/>
    <col min="1797" max="1797" width="9.5703125" style="48" customWidth="1"/>
    <col min="1798" max="1798" width="7.85546875" style="48" customWidth="1"/>
    <col min="1799" max="1799" width="8.5703125" style="48" customWidth="1"/>
    <col min="1800" max="1800" width="12.28515625" style="48" customWidth="1"/>
    <col min="1801" max="1801" width="8.7109375" style="48" customWidth="1"/>
    <col min="1802" max="1802" width="7.28515625" style="48" customWidth="1"/>
    <col min="1803" max="1807" width="8.7109375" style="48" customWidth="1"/>
    <col min="1808" max="1809" width="7" style="48" customWidth="1"/>
    <col min="1810" max="1810" width="8.42578125" style="48" customWidth="1"/>
    <col min="1811" max="1811" width="8.7109375" style="48" customWidth="1"/>
    <col min="1812" max="2048" width="9.140625" style="48"/>
    <col min="2049" max="2049" width="5.140625" style="48" customWidth="1"/>
    <col min="2050" max="2050" width="30" style="48" customWidth="1"/>
    <col min="2051" max="2051" width="9" style="48" customWidth="1"/>
    <col min="2052" max="2052" width="8.85546875" style="48" customWidth="1"/>
    <col min="2053" max="2053" width="9.5703125" style="48" customWidth="1"/>
    <col min="2054" max="2054" width="7.85546875" style="48" customWidth="1"/>
    <col min="2055" max="2055" width="8.5703125" style="48" customWidth="1"/>
    <col min="2056" max="2056" width="12.28515625" style="48" customWidth="1"/>
    <col min="2057" max="2057" width="8.7109375" style="48" customWidth="1"/>
    <col min="2058" max="2058" width="7.28515625" style="48" customWidth="1"/>
    <col min="2059" max="2063" width="8.7109375" style="48" customWidth="1"/>
    <col min="2064" max="2065" width="7" style="48" customWidth="1"/>
    <col min="2066" max="2066" width="8.42578125" style="48" customWidth="1"/>
    <col min="2067" max="2067" width="8.7109375" style="48" customWidth="1"/>
    <col min="2068" max="2304" width="9.140625" style="48"/>
    <col min="2305" max="2305" width="5.140625" style="48" customWidth="1"/>
    <col min="2306" max="2306" width="30" style="48" customWidth="1"/>
    <col min="2307" max="2307" width="9" style="48" customWidth="1"/>
    <col min="2308" max="2308" width="8.85546875" style="48" customWidth="1"/>
    <col min="2309" max="2309" width="9.5703125" style="48" customWidth="1"/>
    <col min="2310" max="2310" width="7.85546875" style="48" customWidth="1"/>
    <col min="2311" max="2311" width="8.5703125" style="48" customWidth="1"/>
    <col min="2312" max="2312" width="12.28515625" style="48" customWidth="1"/>
    <col min="2313" max="2313" width="8.7109375" style="48" customWidth="1"/>
    <col min="2314" max="2314" width="7.28515625" style="48" customWidth="1"/>
    <col min="2315" max="2319" width="8.7109375" style="48" customWidth="1"/>
    <col min="2320" max="2321" width="7" style="48" customWidth="1"/>
    <col min="2322" max="2322" width="8.42578125" style="48" customWidth="1"/>
    <col min="2323" max="2323" width="8.7109375" style="48" customWidth="1"/>
    <col min="2324" max="2560" width="9.140625" style="48"/>
    <col min="2561" max="2561" width="5.140625" style="48" customWidth="1"/>
    <col min="2562" max="2562" width="30" style="48" customWidth="1"/>
    <col min="2563" max="2563" width="9" style="48" customWidth="1"/>
    <col min="2564" max="2564" width="8.85546875" style="48" customWidth="1"/>
    <col min="2565" max="2565" width="9.5703125" style="48" customWidth="1"/>
    <col min="2566" max="2566" width="7.85546875" style="48" customWidth="1"/>
    <col min="2567" max="2567" width="8.5703125" style="48" customWidth="1"/>
    <col min="2568" max="2568" width="12.28515625" style="48" customWidth="1"/>
    <col min="2569" max="2569" width="8.7109375" style="48" customWidth="1"/>
    <col min="2570" max="2570" width="7.28515625" style="48" customWidth="1"/>
    <col min="2571" max="2575" width="8.7109375" style="48" customWidth="1"/>
    <col min="2576" max="2577" width="7" style="48" customWidth="1"/>
    <col min="2578" max="2578" width="8.42578125" style="48" customWidth="1"/>
    <col min="2579" max="2579" width="8.7109375" style="48" customWidth="1"/>
    <col min="2580" max="2816" width="9.140625" style="48"/>
    <col min="2817" max="2817" width="5.140625" style="48" customWidth="1"/>
    <col min="2818" max="2818" width="30" style="48" customWidth="1"/>
    <col min="2819" max="2819" width="9" style="48" customWidth="1"/>
    <col min="2820" max="2820" width="8.85546875" style="48" customWidth="1"/>
    <col min="2821" max="2821" width="9.5703125" style="48" customWidth="1"/>
    <col min="2822" max="2822" width="7.85546875" style="48" customWidth="1"/>
    <col min="2823" max="2823" width="8.5703125" style="48" customWidth="1"/>
    <col min="2824" max="2824" width="12.28515625" style="48" customWidth="1"/>
    <col min="2825" max="2825" width="8.7109375" style="48" customWidth="1"/>
    <col min="2826" max="2826" width="7.28515625" style="48" customWidth="1"/>
    <col min="2827" max="2831" width="8.7109375" style="48" customWidth="1"/>
    <col min="2832" max="2833" width="7" style="48" customWidth="1"/>
    <col min="2834" max="2834" width="8.42578125" style="48" customWidth="1"/>
    <col min="2835" max="2835" width="8.7109375" style="48" customWidth="1"/>
    <col min="2836" max="3072" width="9.140625" style="48"/>
    <col min="3073" max="3073" width="5.140625" style="48" customWidth="1"/>
    <col min="3074" max="3074" width="30" style="48" customWidth="1"/>
    <col min="3075" max="3075" width="9" style="48" customWidth="1"/>
    <col min="3076" max="3076" width="8.85546875" style="48" customWidth="1"/>
    <col min="3077" max="3077" width="9.5703125" style="48" customWidth="1"/>
    <col min="3078" max="3078" width="7.85546875" style="48" customWidth="1"/>
    <col min="3079" max="3079" width="8.5703125" style="48" customWidth="1"/>
    <col min="3080" max="3080" width="12.28515625" style="48" customWidth="1"/>
    <col min="3081" max="3081" width="8.7109375" style="48" customWidth="1"/>
    <col min="3082" max="3082" width="7.28515625" style="48" customWidth="1"/>
    <col min="3083" max="3087" width="8.7109375" style="48" customWidth="1"/>
    <col min="3088" max="3089" width="7" style="48" customWidth="1"/>
    <col min="3090" max="3090" width="8.42578125" style="48" customWidth="1"/>
    <col min="3091" max="3091" width="8.7109375" style="48" customWidth="1"/>
    <col min="3092" max="3328" width="9.140625" style="48"/>
    <col min="3329" max="3329" width="5.140625" style="48" customWidth="1"/>
    <col min="3330" max="3330" width="30" style="48" customWidth="1"/>
    <col min="3331" max="3331" width="9" style="48" customWidth="1"/>
    <col min="3332" max="3332" width="8.85546875" style="48" customWidth="1"/>
    <col min="3333" max="3333" width="9.5703125" style="48" customWidth="1"/>
    <col min="3334" max="3334" width="7.85546875" style="48" customWidth="1"/>
    <col min="3335" max="3335" width="8.5703125" style="48" customWidth="1"/>
    <col min="3336" max="3336" width="12.28515625" style="48" customWidth="1"/>
    <col min="3337" max="3337" width="8.7109375" style="48" customWidth="1"/>
    <col min="3338" max="3338" width="7.28515625" style="48" customWidth="1"/>
    <col min="3339" max="3343" width="8.7109375" style="48" customWidth="1"/>
    <col min="3344" max="3345" width="7" style="48" customWidth="1"/>
    <col min="3346" max="3346" width="8.42578125" style="48" customWidth="1"/>
    <col min="3347" max="3347" width="8.7109375" style="48" customWidth="1"/>
    <col min="3348" max="3584" width="9.140625" style="48"/>
    <col min="3585" max="3585" width="5.140625" style="48" customWidth="1"/>
    <col min="3586" max="3586" width="30" style="48" customWidth="1"/>
    <col min="3587" max="3587" width="9" style="48" customWidth="1"/>
    <col min="3588" max="3588" width="8.85546875" style="48" customWidth="1"/>
    <col min="3589" max="3589" width="9.5703125" style="48" customWidth="1"/>
    <col min="3590" max="3590" width="7.85546875" style="48" customWidth="1"/>
    <col min="3591" max="3591" width="8.5703125" style="48" customWidth="1"/>
    <col min="3592" max="3592" width="12.28515625" style="48" customWidth="1"/>
    <col min="3593" max="3593" width="8.7109375" style="48" customWidth="1"/>
    <col min="3594" max="3594" width="7.28515625" style="48" customWidth="1"/>
    <col min="3595" max="3599" width="8.7109375" style="48" customWidth="1"/>
    <col min="3600" max="3601" width="7" style="48" customWidth="1"/>
    <col min="3602" max="3602" width="8.42578125" style="48" customWidth="1"/>
    <col min="3603" max="3603" width="8.7109375" style="48" customWidth="1"/>
    <col min="3604" max="3840" width="9.140625" style="48"/>
    <col min="3841" max="3841" width="5.140625" style="48" customWidth="1"/>
    <col min="3842" max="3842" width="30" style="48" customWidth="1"/>
    <col min="3843" max="3843" width="9" style="48" customWidth="1"/>
    <col min="3844" max="3844" width="8.85546875" style="48" customWidth="1"/>
    <col min="3845" max="3845" width="9.5703125" style="48" customWidth="1"/>
    <col min="3846" max="3846" width="7.85546875" style="48" customWidth="1"/>
    <col min="3847" max="3847" width="8.5703125" style="48" customWidth="1"/>
    <col min="3848" max="3848" width="12.28515625" style="48" customWidth="1"/>
    <col min="3849" max="3849" width="8.7109375" style="48" customWidth="1"/>
    <col min="3850" max="3850" width="7.28515625" style="48" customWidth="1"/>
    <col min="3851" max="3855" width="8.7109375" style="48" customWidth="1"/>
    <col min="3856" max="3857" width="7" style="48" customWidth="1"/>
    <col min="3858" max="3858" width="8.42578125" style="48" customWidth="1"/>
    <col min="3859" max="3859" width="8.7109375" style="48" customWidth="1"/>
    <col min="3860" max="4096" width="9.140625" style="48"/>
    <col min="4097" max="4097" width="5.140625" style="48" customWidth="1"/>
    <col min="4098" max="4098" width="30" style="48" customWidth="1"/>
    <col min="4099" max="4099" width="9" style="48" customWidth="1"/>
    <col min="4100" max="4100" width="8.85546875" style="48" customWidth="1"/>
    <col min="4101" max="4101" width="9.5703125" style="48" customWidth="1"/>
    <col min="4102" max="4102" width="7.85546875" style="48" customWidth="1"/>
    <col min="4103" max="4103" width="8.5703125" style="48" customWidth="1"/>
    <col min="4104" max="4104" width="12.28515625" style="48" customWidth="1"/>
    <col min="4105" max="4105" width="8.7109375" style="48" customWidth="1"/>
    <col min="4106" max="4106" width="7.28515625" style="48" customWidth="1"/>
    <col min="4107" max="4111" width="8.7109375" style="48" customWidth="1"/>
    <col min="4112" max="4113" width="7" style="48" customWidth="1"/>
    <col min="4114" max="4114" width="8.42578125" style="48" customWidth="1"/>
    <col min="4115" max="4115" width="8.7109375" style="48" customWidth="1"/>
    <col min="4116" max="4352" width="9.140625" style="48"/>
    <col min="4353" max="4353" width="5.140625" style="48" customWidth="1"/>
    <col min="4354" max="4354" width="30" style="48" customWidth="1"/>
    <col min="4355" max="4355" width="9" style="48" customWidth="1"/>
    <col min="4356" max="4356" width="8.85546875" style="48" customWidth="1"/>
    <col min="4357" max="4357" width="9.5703125" style="48" customWidth="1"/>
    <col min="4358" max="4358" width="7.85546875" style="48" customWidth="1"/>
    <col min="4359" max="4359" width="8.5703125" style="48" customWidth="1"/>
    <col min="4360" max="4360" width="12.28515625" style="48" customWidth="1"/>
    <col min="4361" max="4361" width="8.7109375" style="48" customWidth="1"/>
    <col min="4362" max="4362" width="7.28515625" style="48" customWidth="1"/>
    <col min="4363" max="4367" width="8.7109375" style="48" customWidth="1"/>
    <col min="4368" max="4369" width="7" style="48" customWidth="1"/>
    <col min="4370" max="4370" width="8.42578125" style="48" customWidth="1"/>
    <col min="4371" max="4371" width="8.7109375" style="48" customWidth="1"/>
    <col min="4372" max="4608" width="9.140625" style="48"/>
    <col min="4609" max="4609" width="5.140625" style="48" customWidth="1"/>
    <col min="4610" max="4610" width="30" style="48" customWidth="1"/>
    <col min="4611" max="4611" width="9" style="48" customWidth="1"/>
    <col min="4612" max="4612" width="8.85546875" style="48" customWidth="1"/>
    <col min="4613" max="4613" width="9.5703125" style="48" customWidth="1"/>
    <col min="4614" max="4614" width="7.85546875" style="48" customWidth="1"/>
    <col min="4615" max="4615" width="8.5703125" style="48" customWidth="1"/>
    <col min="4616" max="4616" width="12.28515625" style="48" customWidth="1"/>
    <col min="4617" max="4617" width="8.7109375" style="48" customWidth="1"/>
    <col min="4618" max="4618" width="7.28515625" style="48" customWidth="1"/>
    <col min="4619" max="4623" width="8.7109375" style="48" customWidth="1"/>
    <col min="4624" max="4625" width="7" style="48" customWidth="1"/>
    <col min="4626" max="4626" width="8.42578125" style="48" customWidth="1"/>
    <col min="4627" max="4627" width="8.7109375" style="48" customWidth="1"/>
    <col min="4628" max="4864" width="9.140625" style="48"/>
    <col min="4865" max="4865" width="5.140625" style="48" customWidth="1"/>
    <col min="4866" max="4866" width="30" style="48" customWidth="1"/>
    <col min="4867" max="4867" width="9" style="48" customWidth="1"/>
    <col min="4868" max="4868" width="8.85546875" style="48" customWidth="1"/>
    <col min="4869" max="4869" width="9.5703125" style="48" customWidth="1"/>
    <col min="4870" max="4870" width="7.85546875" style="48" customWidth="1"/>
    <col min="4871" max="4871" width="8.5703125" style="48" customWidth="1"/>
    <col min="4872" max="4872" width="12.28515625" style="48" customWidth="1"/>
    <col min="4873" max="4873" width="8.7109375" style="48" customWidth="1"/>
    <col min="4874" max="4874" width="7.28515625" style="48" customWidth="1"/>
    <col min="4875" max="4879" width="8.7109375" style="48" customWidth="1"/>
    <col min="4880" max="4881" width="7" style="48" customWidth="1"/>
    <col min="4882" max="4882" width="8.42578125" style="48" customWidth="1"/>
    <col min="4883" max="4883" width="8.7109375" style="48" customWidth="1"/>
    <col min="4884" max="5120" width="9.140625" style="48"/>
    <col min="5121" max="5121" width="5.140625" style="48" customWidth="1"/>
    <col min="5122" max="5122" width="30" style="48" customWidth="1"/>
    <col min="5123" max="5123" width="9" style="48" customWidth="1"/>
    <col min="5124" max="5124" width="8.85546875" style="48" customWidth="1"/>
    <col min="5125" max="5125" width="9.5703125" style="48" customWidth="1"/>
    <col min="5126" max="5126" width="7.85546875" style="48" customWidth="1"/>
    <col min="5127" max="5127" width="8.5703125" style="48" customWidth="1"/>
    <col min="5128" max="5128" width="12.28515625" style="48" customWidth="1"/>
    <col min="5129" max="5129" width="8.7109375" style="48" customWidth="1"/>
    <col min="5130" max="5130" width="7.28515625" style="48" customWidth="1"/>
    <col min="5131" max="5135" width="8.7109375" style="48" customWidth="1"/>
    <col min="5136" max="5137" width="7" style="48" customWidth="1"/>
    <col min="5138" max="5138" width="8.42578125" style="48" customWidth="1"/>
    <col min="5139" max="5139" width="8.7109375" style="48" customWidth="1"/>
    <col min="5140" max="5376" width="9.140625" style="48"/>
    <col min="5377" max="5377" width="5.140625" style="48" customWidth="1"/>
    <col min="5378" max="5378" width="30" style="48" customWidth="1"/>
    <col min="5379" max="5379" width="9" style="48" customWidth="1"/>
    <col min="5380" max="5380" width="8.85546875" style="48" customWidth="1"/>
    <col min="5381" max="5381" width="9.5703125" style="48" customWidth="1"/>
    <col min="5382" max="5382" width="7.85546875" style="48" customWidth="1"/>
    <col min="5383" max="5383" width="8.5703125" style="48" customWidth="1"/>
    <col min="5384" max="5384" width="12.28515625" style="48" customWidth="1"/>
    <col min="5385" max="5385" width="8.7109375" style="48" customWidth="1"/>
    <col min="5386" max="5386" width="7.28515625" style="48" customWidth="1"/>
    <col min="5387" max="5391" width="8.7109375" style="48" customWidth="1"/>
    <col min="5392" max="5393" width="7" style="48" customWidth="1"/>
    <col min="5394" max="5394" width="8.42578125" style="48" customWidth="1"/>
    <col min="5395" max="5395" width="8.7109375" style="48" customWidth="1"/>
    <col min="5396" max="5632" width="9.140625" style="48"/>
    <col min="5633" max="5633" width="5.140625" style="48" customWidth="1"/>
    <col min="5634" max="5634" width="30" style="48" customWidth="1"/>
    <col min="5635" max="5635" width="9" style="48" customWidth="1"/>
    <col min="5636" max="5636" width="8.85546875" style="48" customWidth="1"/>
    <col min="5637" max="5637" width="9.5703125" style="48" customWidth="1"/>
    <col min="5638" max="5638" width="7.85546875" style="48" customWidth="1"/>
    <col min="5639" max="5639" width="8.5703125" style="48" customWidth="1"/>
    <col min="5640" max="5640" width="12.28515625" style="48" customWidth="1"/>
    <col min="5641" max="5641" width="8.7109375" style="48" customWidth="1"/>
    <col min="5642" max="5642" width="7.28515625" style="48" customWidth="1"/>
    <col min="5643" max="5647" width="8.7109375" style="48" customWidth="1"/>
    <col min="5648" max="5649" width="7" style="48" customWidth="1"/>
    <col min="5650" max="5650" width="8.42578125" style="48" customWidth="1"/>
    <col min="5651" max="5651" width="8.7109375" style="48" customWidth="1"/>
    <col min="5652" max="5888" width="9.140625" style="48"/>
    <col min="5889" max="5889" width="5.140625" style="48" customWidth="1"/>
    <col min="5890" max="5890" width="30" style="48" customWidth="1"/>
    <col min="5891" max="5891" width="9" style="48" customWidth="1"/>
    <col min="5892" max="5892" width="8.85546875" style="48" customWidth="1"/>
    <col min="5893" max="5893" width="9.5703125" style="48" customWidth="1"/>
    <col min="5894" max="5894" width="7.85546875" style="48" customWidth="1"/>
    <col min="5895" max="5895" width="8.5703125" style="48" customWidth="1"/>
    <col min="5896" max="5896" width="12.28515625" style="48" customWidth="1"/>
    <col min="5897" max="5897" width="8.7109375" style="48" customWidth="1"/>
    <col min="5898" max="5898" width="7.28515625" style="48" customWidth="1"/>
    <col min="5899" max="5903" width="8.7109375" style="48" customWidth="1"/>
    <col min="5904" max="5905" width="7" style="48" customWidth="1"/>
    <col min="5906" max="5906" width="8.42578125" style="48" customWidth="1"/>
    <col min="5907" max="5907" width="8.7109375" style="48" customWidth="1"/>
    <col min="5908" max="6144" width="9.140625" style="48"/>
    <col min="6145" max="6145" width="5.140625" style="48" customWidth="1"/>
    <col min="6146" max="6146" width="30" style="48" customWidth="1"/>
    <col min="6147" max="6147" width="9" style="48" customWidth="1"/>
    <col min="6148" max="6148" width="8.85546875" style="48" customWidth="1"/>
    <col min="6149" max="6149" width="9.5703125" style="48" customWidth="1"/>
    <col min="6150" max="6150" width="7.85546875" style="48" customWidth="1"/>
    <col min="6151" max="6151" width="8.5703125" style="48" customWidth="1"/>
    <col min="6152" max="6152" width="12.28515625" style="48" customWidth="1"/>
    <col min="6153" max="6153" width="8.7109375" style="48" customWidth="1"/>
    <col min="6154" max="6154" width="7.28515625" style="48" customWidth="1"/>
    <col min="6155" max="6159" width="8.7109375" style="48" customWidth="1"/>
    <col min="6160" max="6161" width="7" style="48" customWidth="1"/>
    <col min="6162" max="6162" width="8.42578125" style="48" customWidth="1"/>
    <col min="6163" max="6163" width="8.7109375" style="48" customWidth="1"/>
    <col min="6164" max="6400" width="9.140625" style="48"/>
    <col min="6401" max="6401" width="5.140625" style="48" customWidth="1"/>
    <col min="6402" max="6402" width="30" style="48" customWidth="1"/>
    <col min="6403" max="6403" width="9" style="48" customWidth="1"/>
    <col min="6404" max="6404" width="8.85546875" style="48" customWidth="1"/>
    <col min="6405" max="6405" width="9.5703125" style="48" customWidth="1"/>
    <col min="6406" max="6406" width="7.85546875" style="48" customWidth="1"/>
    <col min="6407" max="6407" width="8.5703125" style="48" customWidth="1"/>
    <col min="6408" max="6408" width="12.28515625" style="48" customWidth="1"/>
    <col min="6409" max="6409" width="8.7109375" style="48" customWidth="1"/>
    <col min="6410" max="6410" width="7.28515625" style="48" customWidth="1"/>
    <col min="6411" max="6415" width="8.7109375" style="48" customWidth="1"/>
    <col min="6416" max="6417" width="7" style="48" customWidth="1"/>
    <col min="6418" max="6418" width="8.42578125" style="48" customWidth="1"/>
    <col min="6419" max="6419" width="8.7109375" style="48" customWidth="1"/>
    <col min="6420" max="6656" width="9.140625" style="48"/>
    <col min="6657" max="6657" width="5.140625" style="48" customWidth="1"/>
    <col min="6658" max="6658" width="30" style="48" customWidth="1"/>
    <col min="6659" max="6659" width="9" style="48" customWidth="1"/>
    <col min="6660" max="6660" width="8.85546875" style="48" customWidth="1"/>
    <col min="6661" max="6661" width="9.5703125" style="48" customWidth="1"/>
    <col min="6662" max="6662" width="7.85546875" style="48" customWidth="1"/>
    <col min="6663" max="6663" width="8.5703125" style="48" customWidth="1"/>
    <col min="6664" max="6664" width="12.28515625" style="48" customWidth="1"/>
    <col min="6665" max="6665" width="8.7109375" style="48" customWidth="1"/>
    <col min="6666" max="6666" width="7.28515625" style="48" customWidth="1"/>
    <col min="6667" max="6671" width="8.7109375" style="48" customWidth="1"/>
    <col min="6672" max="6673" width="7" style="48" customWidth="1"/>
    <col min="6674" max="6674" width="8.42578125" style="48" customWidth="1"/>
    <col min="6675" max="6675" width="8.7109375" style="48" customWidth="1"/>
    <col min="6676" max="6912" width="9.140625" style="48"/>
    <col min="6913" max="6913" width="5.140625" style="48" customWidth="1"/>
    <col min="6914" max="6914" width="30" style="48" customWidth="1"/>
    <col min="6915" max="6915" width="9" style="48" customWidth="1"/>
    <col min="6916" max="6916" width="8.85546875" style="48" customWidth="1"/>
    <col min="6917" max="6917" width="9.5703125" style="48" customWidth="1"/>
    <col min="6918" max="6918" width="7.85546875" style="48" customWidth="1"/>
    <col min="6919" max="6919" width="8.5703125" style="48" customWidth="1"/>
    <col min="6920" max="6920" width="12.28515625" style="48" customWidth="1"/>
    <col min="6921" max="6921" width="8.7109375" style="48" customWidth="1"/>
    <col min="6922" max="6922" width="7.28515625" style="48" customWidth="1"/>
    <col min="6923" max="6927" width="8.7109375" style="48" customWidth="1"/>
    <col min="6928" max="6929" width="7" style="48" customWidth="1"/>
    <col min="6930" max="6930" width="8.42578125" style="48" customWidth="1"/>
    <col min="6931" max="6931" width="8.7109375" style="48" customWidth="1"/>
    <col min="6932" max="7168" width="9.140625" style="48"/>
    <col min="7169" max="7169" width="5.140625" style="48" customWidth="1"/>
    <col min="7170" max="7170" width="30" style="48" customWidth="1"/>
    <col min="7171" max="7171" width="9" style="48" customWidth="1"/>
    <col min="7172" max="7172" width="8.85546875" style="48" customWidth="1"/>
    <col min="7173" max="7173" width="9.5703125" style="48" customWidth="1"/>
    <col min="7174" max="7174" width="7.85546875" style="48" customWidth="1"/>
    <col min="7175" max="7175" width="8.5703125" style="48" customWidth="1"/>
    <col min="7176" max="7176" width="12.28515625" style="48" customWidth="1"/>
    <col min="7177" max="7177" width="8.7109375" style="48" customWidth="1"/>
    <col min="7178" max="7178" width="7.28515625" style="48" customWidth="1"/>
    <col min="7179" max="7183" width="8.7109375" style="48" customWidth="1"/>
    <col min="7184" max="7185" width="7" style="48" customWidth="1"/>
    <col min="7186" max="7186" width="8.42578125" style="48" customWidth="1"/>
    <col min="7187" max="7187" width="8.7109375" style="48" customWidth="1"/>
    <col min="7188" max="7424" width="9.140625" style="48"/>
    <col min="7425" max="7425" width="5.140625" style="48" customWidth="1"/>
    <col min="7426" max="7426" width="30" style="48" customWidth="1"/>
    <col min="7427" max="7427" width="9" style="48" customWidth="1"/>
    <col min="7428" max="7428" width="8.85546875" style="48" customWidth="1"/>
    <col min="7429" max="7429" width="9.5703125" style="48" customWidth="1"/>
    <col min="7430" max="7430" width="7.85546875" style="48" customWidth="1"/>
    <col min="7431" max="7431" width="8.5703125" style="48" customWidth="1"/>
    <col min="7432" max="7432" width="12.28515625" style="48" customWidth="1"/>
    <col min="7433" max="7433" width="8.7109375" style="48" customWidth="1"/>
    <col min="7434" max="7434" width="7.28515625" style="48" customWidth="1"/>
    <col min="7435" max="7439" width="8.7109375" style="48" customWidth="1"/>
    <col min="7440" max="7441" width="7" style="48" customWidth="1"/>
    <col min="7442" max="7442" width="8.42578125" style="48" customWidth="1"/>
    <col min="7443" max="7443" width="8.7109375" style="48" customWidth="1"/>
    <col min="7444" max="7680" width="9.140625" style="48"/>
    <col min="7681" max="7681" width="5.140625" style="48" customWidth="1"/>
    <col min="7682" max="7682" width="30" style="48" customWidth="1"/>
    <col min="7683" max="7683" width="9" style="48" customWidth="1"/>
    <col min="7684" max="7684" width="8.85546875" style="48" customWidth="1"/>
    <col min="7685" max="7685" width="9.5703125" style="48" customWidth="1"/>
    <col min="7686" max="7686" width="7.85546875" style="48" customWidth="1"/>
    <col min="7687" max="7687" width="8.5703125" style="48" customWidth="1"/>
    <col min="7688" max="7688" width="12.28515625" style="48" customWidth="1"/>
    <col min="7689" max="7689" width="8.7109375" style="48" customWidth="1"/>
    <col min="7690" max="7690" width="7.28515625" style="48" customWidth="1"/>
    <col min="7691" max="7695" width="8.7109375" style="48" customWidth="1"/>
    <col min="7696" max="7697" width="7" style="48" customWidth="1"/>
    <col min="7698" max="7698" width="8.42578125" style="48" customWidth="1"/>
    <col min="7699" max="7699" width="8.7109375" style="48" customWidth="1"/>
    <col min="7700" max="7936" width="9.140625" style="48"/>
    <col min="7937" max="7937" width="5.140625" style="48" customWidth="1"/>
    <col min="7938" max="7938" width="30" style="48" customWidth="1"/>
    <col min="7939" max="7939" width="9" style="48" customWidth="1"/>
    <col min="7940" max="7940" width="8.85546875" style="48" customWidth="1"/>
    <col min="7941" max="7941" width="9.5703125" style="48" customWidth="1"/>
    <col min="7942" max="7942" width="7.85546875" style="48" customWidth="1"/>
    <col min="7943" max="7943" width="8.5703125" style="48" customWidth="1"/>
    <col min="7944" max="7944" width="12.28515625" style="48" customWidth="1"/>
    <col min="7945" max="7945" width="8.7109375" style="48" customWidth="1"/>
    <col min="7946" max="7946" width="7.28515625" style="48" customWidth="1"/>
    <col min="7947" max="7951" width="8.7109375" style="48" customWidth="1"/>
    <col min="7952" max="7953" width="7" style="48" customWidth="1"/>
    <col min="7954" max="7954" width="8.42578125" style="48" customWidth="1"/>
    <col min="7955" max="7955" width="8.7109375" style="48" customWidth="1"/>
    <col min="7956" max="8192" width="9.140625" style="48"/>
    <col min="8193" max="8193" width="5.140625" style="48" customWidth="1"/>
    <col min="8194" max="8194" width="30" style="48" customWidth="1"/>
    <col min="8195" max="8195" width="9" style="48" customWidth="1"/>
    <col min="8196" max="8196" width="8.85546875" style="48" customWidth="1"/>
    <col min="8197" max="8197" width="9.5703125" style="48" customWidth="1"/>
    <col min="8198" max="8198" width="7.85546875" style="48" customWidth="1"/>
    <col min="8199" max="8199" width="8.5703125" style="48" customWidth="1"/>
    <col min="8200" max="8200" width="12.28515625" style="48" customWidth="1"/>
    <col min="8201" max="8201" width="8.7109375" style="48" customWidth="1"/>
    <col min="8202" max="8202" width="7.28515625" style="48" customWidth="1"/>
    <col min="8203" max="8207" width="8.7109375" style="48" customWidth="1"/>
    <col min="8208" max="8209" width="7" style="48" customWidth="1"/>
    <col min="8210" max="8210" width="8.42578125" style="48" customWidth="1"/>
    <col min="8211" max="8211" width="8.7109375" style="48" customWidth="1"/>
    <col min="8212" max="8448" width="9.140625" style="48"/>
    <col min="8449" max="8449" width="5.140625" style="48" customWidth="1"/>
    <col min="8450" max="8450" width="30" style="48" customWidth="1"/>
    <col min="8451" max="8451" width="9" style="48" customWidth="1"/>
    <col min="8452" max="8452" width="8.85546875" style="48" customWidth="1"/>
    <col min="8453" max="8453" width="9.5703125" style="48" customWidth="1"/>
    <col min="8454" max="8454" width="7.85546875" style="48" customWidth="1"/>
    <col min="8455" max="8455" width="8.5703125" style="48" customWidth="1"/>
    <col min="8456" max="8456" width="12.28515625" style="48" customWidth="1"/>
    <col min="8457" max="8457" width="8.7109375" style="48" customWidth="1"/>
    <col min="8458" max="8458" width="7.28515625" style="48" customWidth="1"/>
    <col min="8459" max="8463" width="8.7109375" style="48" customWidth="1"/>
    <col min="8464" max="8465" width="7" style="48" customWidth="1"/>
    <col min="8466" max="8466" width="8.42578125" style="48" customWidth="1"/>
    <col min="8467" max="8467" width="8.7109375" style="48" customWidth="1"/>
    <col min="8468" max="8704" width="9.140625" style="48"/>
    <col min="8705" max="8705" width="5.140625" style="48" customWidth="1"/>
    <col min="8706" max="8706" width="30" style="48" customWidth="1"/>
    <col min="8707" max="8707" width="9" style="48" customWidth="1"/>
    <col min="8708" max="8708" width="8.85546875" style="48" customWidth="1"/>
    <col min="8709" max="8709" width="9.5703125" style="48" customWidth="1"/>
    <col min="8710" max="8710" width="7.85546875" style="48" customWidth="1"/>
    <col min="8711" max="8711" width="8.5703125" style="48" customWidth="1"/>
    <col min="8712" max="8712" width="12.28515625" style="48" customWidth="1"/>
    <col min="8713" max="8713" width="8.7109375" style="48" customWidth="1"/>
    <col min="8714" max="8714" width="7.28515625" style="48" customWidth="1"/>
    <col min="8715" max="8719" width="8.7109375" style="48" customWidth="1"/>
    <col min="8720" max="8721" width="7" style="48" customWidth="1"/>
    <col min="8722" max="8722" width="8.42578125" style="48" customWidth="1"/>
    <col min="8723" max="8723" width="8.7109375" style="48" customWidth="1"/>
    <col min="8724" max="8960" width="9.140625" style="48"/>
    <col min="8961" max="8961" width="5.140625" style="48" customWidth="1"/>
    <col min="8962" max="8962" width="30" style="48" customWidth="1"/>
    <col min="8963" max="8963" width="9" style="48" customWidth="1"/>
    <col min="8964" max="8964" width="8.85546875" style="48" customWidth="1"/>
    <col min="8965" max="8965" width="9.5703125" style="48" customWidth="1"/>
    <col min="8966" max="8966" width="7.85546875" style="48" customWidth="1"/>
    <col min="8967" max="8967" width="8.5703125" style="48" customWidth="1"/>
    <col min="8968" max="8968" width="12.28515625" style="48" customWidth="1"/>
    <col min="8969" max="8969" width="8.7109375" style="48" customWidth="1"/>
    <col min="8970" max="8970" width="7.28515625" style="48" customWidth="1"/>
    <col min="8971" max="8975" width="8.7109375" style="48" customWidth="1"/>
    <col min="8976" max="8977" width="7" style="48" customWidth="1"/>
    <col min="8978" max="8978" width="8.42578125" style="48" customWidth="1"/>
    <col min="8979" max="8979" width="8.7109375" style="48" customWidth="1"/>
    <col min="8980" max="9216" width="9.140625" style="48"/>
    <col min="9217" max="9217" width="5.140625" style="48" customWidth="1"/>
    <col min="9218" max="9218" width="30" style="48" customWidth="1"/>
    <col min="9219" max="9219" width="9" style="48" customWidth="1"/>
    <col min="9220" max="9220" width="8.85546875" style="48" customWidth="1"/>
    <col min="9221" max="9221" width="9.5703125" style="48" customWidth="1"/>
    <col min="9222" max="9222" width="7.85546875" style="48" customWidth="1"/>
    <col min="9223" max="9223" width="8.5703125" style="48" customWidth="1"/>
    <col min="9224" max="9224" width="12.28515625" style="48" customWidth="1"/>
    <col min="9225" max="9225" width="8.7109375" style="48" customWidth="1"/>
    <col min="9226" max="9226" width="7.28515625" style="48" customWidth="1"/>
    <col min="9227" max="9231" width="8.7109375" style="48" customWidth="1"/>
    <col min="9232" max="9233" width="7" style="48" customWidth="1"/>
    <col min="9234" max="9234" width="8.42578125" style="48" customWidth="1"/>
    <col min="9235" max="9235" width="8.7109375" style="48" customWidth="1"/>
    <col min="9236" max="9472" width="9.140625" style="48"/>
    <col min="9473" max="9473" width="5.140625" style="48" customWidth="1"/>
    <col min="9474" max="9474" width="30" style="48" customWidth="1"/>
    <col min="9475" max="9475" width="9" style="48" customWidth="1"/>
    <col min="9476" max="9476" width="8.85546875" style="48" customWidth="1"/>
    <col min="9477" max="9477" width="9.5703125" style="48" customWidth="1"/>
    <col min="9478" max="9478" width="7.85546875" style="48" customWidth="1"/>
    <col min="9479" max="9479" width="8.5703125" style="48" customWidth="1"/>
    <col min="9480" max="9480" width="12.28515625" style="48" customWidth="1"/>
    <col min="9481" max="9481" width="8.7109375" style="48" customWidth="1"/>
    <col min="9482" max="9482" width="7.28515625" style="48" customWidth="1"/>
    <col min="9483" max="9487" width="8.7109375" style="48" customWidth="1"/>
    <col min="9488" max="9489" width="7" style="48" customWidth="1"/>
    <col min="9490" max="9490" width="8.42578125" style="48" customWidth="1"/>
    <col min="9491" max="9491" width="8.7109375" style="48" customWidth="1"/>
    <col min="9492" max="9728" width="9.140625" style="48"/>
    <col min="9729" max="9729" width="5.140625" style="48" customWidth="1"/>
    <col min="9730" max="9730" width="30" style="48" customWidth="1"/>
    <col min="9731" max="9731" width="9" style="48" customWidth="1"/>
    <col min="9732" max="9732" width="8.85546875" style="48" customWidth="1"/>
    <col min="9733" max="9733" width="9.5703125" style="48" customWidth="1"/>
    <col min="9734" max="9734" width="7.85546875" style="48" customWidth="1"/>
    <col min="9735" max="9735" width="8.5703125" style="48" customWidth="1"/>
    <col min="9736" max="9736" width="12.28515625" style="48" customWidth="1"/>
    <col min="9737" max="9737" width="8.7109375" style="48" customWidth="1"/>
    <col min="9738" max="9738" width="7.28515625" style="48" customWidth="1"/>
    <col min="9739" max="9743" width="8.7109375" style="48" customWidth="1"/>
    <col min="9744" max="9745" width="7" style="48" customWidth="1"/>
    <col min="9746" max="9746" width="8.42578125" style="48" customWidth="1"/>
    <col min="9747" max="9747" width="8.7109375" style="48" customWidth="1"/>
    <col min="9748" max="9984" width="9.140625" style="48"/>
    <col min="9985" max="9985" width="5.140625" style="48" customWidth="1"/>
    <col min="9986" max="9986" width="30" style="48" customWidth="1"/>
    <col min="9987" max="9987" width="9" style="48" customWidth="1"/>
    <col min="9988" max="9988" width="8.85546875" style="48" customWidth="1"/>
    <col min="9989" max="9989" width="9.5703125" style="48" customWidth="1"/>
    <col min="9990" max="9990" width="7.85546875" style="48" customWidth="1"/>
    <col min="9991" max="9991" width="8.5703125" style="48" customWidth="1"/>
    <col min="9992" max="9992" width="12.28515625" style="48" customWidth="1"/>
    <col min="9993" max="9993" width="8.7109375" style="48" customWidth="1"/>
    <col min="9994" max="9994" width="7.28515625" style="48" customWidth="1"/>
    <col min="9995" max="9999" width="8.7109375" style="48" customWidth="1"/>
    <col min="10000" max="10001" width="7" style="48" customWidth="1"/>
    <col min="10002" max="10002" width="8.42578125" style="48" customWidth="1"/>
    <col min="10003" max="10003" width="8.7109375" style="48" customWidth="1"/>
    <col min="10004" max="10240" width="9.140625" style="48"/>
    <col min="10241" max="10241" width="5.140625" style="48" customWidth="1"/>
    <col min="10242" max="10242" width="30" style="48" customWidth="1"/>
    <col min="10243" max="10243" width="9" style="48" customWidth="1"/>
    <col min="10244" max="10244" width="8.85546875" style="48" customWidth="1"/>
    <col min="10245" max="10245" width="9.5703125" style="48" customWidth="1"/>
    <col min="10246" max="10246" width="7.85546875" style="48" customWidth="1"/>
    <col min="10247" max="10247" width="8.5703125" style="48" customWidth="1"/>
    <col min="10248" max="10248" width="12.28515625" style="48" customWidth="1"/>
    <col min="10249" max="10249" width="8.7109375" style="48" customWidth="1"/>
    <col min="10250" max="10250" width="7.28515625" style="48" customWidth="1"/>
    <col min="10251" max="10255" width="8.7109375" style="48" customWidth="1"/>
    <col min="10256" max="10257" width="7" style="48" customWidth="1"/>
    <col min="10258" max="10258" width="8.42578125" style="48" customWidth="1"/>
    <col min="10259" max="10259" width="8.7109375" style="48" customWidth="1"/>
    <col min="10260" max="10496" width="9.140625" style="48"/>
    <col min="10497" max="10497" width="5.140625" style="48" customWidth="1"/>
    <col min="10498" max="10498" width="30" style="48" customWidth="1"/>
    <col min="10499" max="10499" width="9" style="48" customWidth="1"/>
    <col min="10500" max="10500" width="8.85546875" style="48" customWidth="1"/>
    <col min="10501" max="10501" width="9.5703125" style="48" customWidth="1"/>
    <col min="10502" max="10502" width="7.85546875" style="48" customWidth="1"/>
    <col min="10503" max="10503" width="8.5703125" style="48" customWidth="1"/>
    <col min="10504" max="10504" width="12.28515625" style="48" customWidth="1"/>
    <col min="10505" max="10505" width="8.7109375" style="48" customWidth="1"/>
    <col min="10506" max="10506" width="7.28515625" style="48" customWidth="1"/>
    <col min="10507" max="10511" width="8.7109375" style="48" customWidth="1"/>
    <col min="10512" max="10513" width="7" style="48" customWidth="1"/>
    <col min="10514" max="10514" width="8.42578125" style="48" customWidth="1"/>
    <col min="10515" max="10515" width="8.7109375" style="48" customWidth="1"/>
    <col min="10516" max="10752" width="9.140625" style="48"/>
    <col min="10753" max="10753" width="5.140625" style="48" customWidth="1"/>
    <col min="10754" max="10754" width="30" style="48" customWidth="1"/>
    <col min="10755" max="10755" width="9" style="48" customWidth="1"/>
    <col min="10756" max="10756" width="8.85546875" style="48" customWidth="1"/>
    <col min="10757" max="10757" width="9.5703125" style="48" customWidth="1"/>
    <col min="10758" max="10758" width="7.85546875" style="48" customWidth="1"/>
    <col min="10759" max="10759" width="8.5703125" style="48" customWidth="1"/>
    <col min="10760" max="10760" width="12.28515625" style="48" customWidth="1"/>
    <col min="10761" max="10761" width="8.7109375" style="48" customWidth="1"/>
    <col min="10762" max="10762" width="7.28515625" style="48" customWidth="1"/>
    <col min="10763" max="10767" width="8.7109375" style="48" customWidth="1"/>
    <col min="10768" max="10769" width="7" style="48" customWidth="1"/>
    <col min="10770" max="10770" width="8.42578125" style="48" customWidth="1"/>
    <col min="10771" max="10771" width="8.7109375" style="48" customWidth="1"/>
    <col min="10772" max="11008" width="9.140625" style="48"/>
    <col min="11009" max="11009" width="5.140625" style="48" customWidth="1"/>
    <col min="11010" max="11010" width="30" style="48" customWidth="1"/>
    <col min="11011" max="11011" width="9" style="48" customWidth="1"/>
    <col min="11012" max="11012" width="8.85546875" style="48" customWidth="1"/>
    <col min="11013" max="11013" width="9.5703125" style="48" customWidth="1"/>
    <col min="11014" max="11014" width="7.85546875" style="48" customWidth="1"/>
    <col min="11015" max="11015" width="8.5703125" style="48" customWidth="1"/>
    <col min="11016" max="11016" width="12.28515625" style="48" customWidth="1"/>
    <col min="11017" max="11017" width="8.7109375" style="48" customWidth="1"/>
    <col min="11018" max="11018" width="7.28515625" style="48" customWidth="1"/>
    <col min="11019" max="11023" width="8.7109375" style="48" customWidth="1"/>
    <col min="11024" max="11025" width="7" style="48" customWidth="1"/>
    <col min="11026" max="11026" width="8.42578125" style="48" customWidth="1"/>
    <col min="11027" max="11027" width="8.7109375" style="48" customWidth="1"/>
    <col min="11028" max="11264" width="9.140625" style="48"/>
    <col min="11265" max="11265" width="5.140625" style="48" customWidth="1"/>
    <col min="11266" max="11266" width="30" style="48" customWidth="1"/>
    <col min="11267" max="11267" width="9" style="48" customWidth="1"/>
    <col min="11268" max="11268" width="8.85546875" style="48" customWidth="1"/>
    <col min="11269" max="11269" width="9.5703125" style="48" customWidth="1"/>
    <col min="11270" max="11270" width="7.85546875" style="48" customWidth="1"/>
    <col min="11271" max="11271" width="8.5703125" style="48" customWidth="1"/>
    <col min="11272" max="11272" width="12.28515625" style="48" customWidth="1"/>
    <col min="11273" max="11273" width="8.7109375" style="48" customWidth="1"/>
    <col min="11274" max="11274" width="7.28515625" style="48" customWidth="1"/>
    <col min="11275" max="11279" width="8.7109375" style="48" customWidth="1"/>
    <col min="11280" max="11281" width="7" style="48" customWidth="1"/>
    <col min="11282" max="11282" width="8.42578125" style="48" customWidth="1"/>
    <col min="11283" max="11283" width="8.7109375" style="48" customWidth="1"/>
    <col min="11284" max="11520" width="9.140625" style="48"/>
    <col min="11521" max="11521" width="5.140625" style="48" customWidth="1"/>
    <col min="11522" max="11522" width="30" style="48" customWidth="1"/>
    <col min="11523" max="11523" width="9" style="48" customWidth="1"/>
    <col min="11524" max="11524" width="8.85546875" style="48" customWidth="1"/>
    <col min="11525" max="11525" width="9.5703125" style="48" customWidth="1"/>
    <col min="11526" max="11526" width="7.85546875" style="48" customWidth="1"/>
    <col min="11527" max="11527" width="8.5703125" style="48" customWidth="1"/>
    <col min="11528" max="11528" width="12.28515625" style="48" customWidth="1"/>
    <col min="11529" max="11529" width="8.7109375" style="48" customWidth="1"/>
    <col min="11530" max="11530" width="7.28515625" style="48" customWidth="1"/>
    <col min="11531" max="11535" width="8.7109375" style="48" customWidth="1"/>
    <col min="11536" max="11537" width="7" style="48" customWidth="1"/>
    <col min="11538" max="11538" width="8.42578125" style="48" customWidth="1"/>
    <col min="11539" max="11539" width="8.7109375" style="48" customWidth="1"/>
    <col min="11540" max="11776" width="9.140625" style="48"/>
    <col min="11777" max="11777" width="5.140625" style="48" customWidth="1"/>
    <col min="11778" max="11778" width="30" style="48" customWidth="1"/>
    <col min="11779" max="11779" width="9" style="48" customWidth="1"/>
    <col min="11780" max="11780" width="8.85546875" style="48" customWidth="1"/>
    <col min="11781" max="11781" width="9.5703125" style="48" customWidth="1"/>
    <col min="11782" max="11782" width="7.85546875" style="48" customWidth="1"/>
    <col min="11783" max="11783" width="8.5703125" style="48" customWidth="1"/>
    <col min="11784" max="11784" width="12.28515625" style="48" customWidth="1"/>
    <col min="11785" max="11785" width="8.7109375" style="48" customWidth="1"/>
    <col min="11786" max="11786" width="7.28515625" style="48" customWidth="1"/>
    <col min="11787" max="11791" width="8.7109375" style="48" customWidth="1"/>
    <col min="11792" max="11793" width="7" style="48" customWidth="1"/>
    <col min="11794" max="11794" width="8.42578125" style="48" customWidth="1"/>
    <col min="11795" max="11795" width="8.7109375" style="48" customWidth="1"/>
    <col min="11796" max="12032" width="9.140625" style="48"/>
    <col min="12033" max="12033" width="5.140625" style="48" customWidth="1"/>
    <col min="12034" max="12034" width="30" style="48" customWidth="1"/>
    <col min="12035" max="12035" width="9" style="48" customWidth="1"/>
    <col min="12036" max="12036" width="8.85546875" style="48" customWidth="1"/>
    <col min="12037" max="12037" width="9.5703125" style="48" customWidth="1"/>
    <col min="12038" max="12038" width="7.85546875" style="48" customWidth="1"/>
    <col min="12039" max="12039" width="8.5703125" style="48" customWidth="1"/>
    <col min="12040" max="12040" width="12.28515625" style="48" customWidth="1"/>
    <col min="12041" max="12041" width="8.7109375" style="48" customWidth="1"/>
    <col min="12042" max="12042" width="7.28515625" style="48" customWidth="1"/>
    <col min="12043" max="12047" width="8.7109375" style="48" customWidth="1"/>
    <col min="12048" max="12049" width="7" style="48" customWidth="1"/>
    <col min="12050" max="12050" width="8.42578125" style="48" customWidth="1"/>
    <col min="12051" max="12051" width="8.7109375" style="48" customWidth="1"/>
    <col min="12052" max="12288" width="9.140625" style="48"/>
    <col min="12289" max="12289" width="5.140625" style="48" customWidth="1"/>
    <col min="12290" max="12290" width="30" style="48" customWidth="1"/>
    <col min="12291" max="12291" width="9" style="48" customWidth="1"/>
    <col min="12292" max="12292" width="8.85546875" style="48" customWidth="1"/>
    <col min="12293" max="12293" width="9.5703125" style="48" customWidth="1"/>
    <col min="12294" max="12294" width="7.85546875" style="48" customWidth="1"/>
    <col min="12295" max="12295" width="8.5703125" style="48" customWidth="1"/>
    <col min="12296" max="12296" width="12.28515625" style="48" customWidth="1"/>
    <col min="12297" max="12297" width="8.7109375" style="48" customWidth="1"/>
    <col min="12298" max="12298" width="7.28515625" style="48" customWidth="1"/>
    <col min="12299" max="12303" width="8.7109375" style="48" customWidth="1"/>
    <col min="12304" max="12305" width="7" style="48" customWidth="1"/>
    <col min="12306" max="12306" width="8.42578125" style="48" customWidth="1"/>
    <col min="12307" max="12307" width="8.7109375" style="48" customWidth="1"/>
    <col min="12308" max="12544" width="9.140625" style="48"/>
    <col min="12545" max="12545" width="5.140625" style="48" customWidth="1"/>
    <col min="12546" max="12546" width="30" style="48" customWidth="1"/>
    <col min="12547" max="12547" width="9" style="48" customWidth="1"/>
    <col min="12548" max="12548" width="8.85546875" style="48" customWidth="1"/>
    <col min="12549" max="12549" width="9.5703125" style="48" customWidth="1"/>
    <col min="12550" max="12550" width="7.85546875" style="48" customWidth="1"/>
    <col min="12551" max="12551" width="8.5703125" style="48" customWidth="1"/>
    <col min="12552" max="12552" width="12.28515625" style="48" customWidth="1"/>
    <col min="12553" max="12553" width="8.7109375" style="48" customWidth="1"/>
    <col min="12554" max="12554" width="7.28515625" style="48" customWidth="1"/>
    <col min="12555" max="12559" width="8.7109375" style="48" customWidth="1"/>
    <col min="12560" max="12561" width="7" style="48" customWidth="1"/>
    <col min="12562" max="12562" width="8.42578125" style="48" customWidth="1"/>
    <col min="12563" max="12563" width="8.7109375" style="48" customWidth="1"/>
    <col min="12564" max="12800" width="9.140625" style="48"/>
    <col min="12801" max="12801" width="5.140625" style="48" customWidth="1"/>
    <col min="12802" max="12802" width="30" style="48" customWidth="1"/>
    <col min="12803" max="12803" width="9" style="48" customWidth="1"/>
    <col min="12804" max="12804" width="8.85546875" style="48" customWidth="1"/>
    <col min="12805" max="12805" width="9.5703125" style="48" customWidth="1"/>
    <col min="12806" max="12806" width="7.85546875" style="48" customWidth="1"/>
    <col min="12807" max="12807" width="8.5703125" style="48" customWidth="1"/>
    <col min="12808" max="12808" width="12.28515625" style="48" customWidth="1"/>
    <col min="12809" max="12809" width="8.7109375" style="48" customWidth="1"/>
    <col min="12810" max="12810" width="7.28515625" style="48" customWidth="1"/>
    <col min="12811" max="12815" width="8.7109375" style="48" customWidth="1"/>
    <col min="12816" max="12817" width="7" style="48" customWidth="1"/>
    <col min="12818" max="12818" width="8.42578125" style="48" customWidth="1"/>
    <col min="12819" max="12819" width="8.7109375" style="48" customWidth="1"/>
    <col min="12820" max="13056" width="9.140625" style="48"/>
    <col min="13057" max="13057" width="5.140625" style="48" customWidth="1"/>
    <col min="13058" max="13058" width="30" style="48" customWidth="1"/>
    <col min="13059" max="13059" width="9" style="48" customWidth="1"/>
    <col min="13060" max="13060" width="8.85546875" style="48" customWidth="1"/>
    <col min="13061" max="13061" width="9.5703125" style="48" customWidth="1"/>
    <col min="13062" max="13062" width="7.85546875" style="48" customWidth="1"/>
    <col min="13063" max="13063" width="8.5703125" style="48" customWidth="1"/>
    <col min="13064" max="13064" width="12.28515625" style="48" customWidth="1"/>
    <col min="13065" max="13065" width="8.7109375" style="48" customWidth="1"/>
    <col min="13066" max="13066" width="7.28515625" style="48" customWidth="1"/>
    <col min="13067" max="13071" width="8.7109375" style="48" customWidth="1"/>
    <col min="13072" max="13073" width="7" style="48" customWidth="1"/>
    <col min="13074" max="13074" width="8.42578125" style="48" customWidth="1"/>
    <col min="13075" max="13075" width="8.7109375" style="48" customWidth="1"/>
    <col min="13076" max="13312" width="9.140625" style="48"/>
    <col min="13313" max="13313" width="5.140625" style="48" customWidth="1"/>
    <col min="13314" max="13314" width="30" style="48" customWidth="1"/>
    <col min="13315" max="13315" width="9" style="48" customWidth="1"/>
    <col min="13316" max="13316" width="8.85546875" style="48" customWidth="1"/>
    <col min="13317" max="13317" width="9.5703125" style="48" customWidth="1"/>
    <col min="13318" max="13318" width="7.85546875" style="48" customWidth="1"/>
    <col min="13319" max="13319" width="8.5703125" style="48" customWidth="1"/>
    <col min="13320" max="13320" width="12.28515625" style="48" customWidth="1"/>
    <col min="13321" max="13321" width="8.7109375" style="48" customWidth="1"/>
    <col min="13322" max="13322" width="7.28515625" style="48" customWidth="1"/>
    <col min="13323" max="13327" width="8.7109375" style="48" customWidth="1"/>
    <col min="13328" max="13329" width="7" style="48" customWidth="1"/>
    <col min="13330" max="13330" width="8.42578125" style="48" customWidth="1"/>
    <col min="13331" max="13331" width="8.7109375" style="48" customWidth="1"/>
    <col min="13332" max="13568" width="9.140625" style="48"/>
    <col min="13569" max="13569" width="5.140625" style="48" customWidth="1"/>
    <col min="13570" max="13570" width="30" style="48" customWidth="1"/>
    <col min="13571" max="13571" width="9" style="48" customWidth="1"/>
    <col min="13572" max="13572" width="8.85546875" style="48" customWidth="1"/>
    <col min="13573" max="13573" width="9.5703125" style="48" customWidth="1"/>
    <col min="13574" max="13574" width="7.85546875" style="48" customWidth="1"/>
    <col min="13575" max="13575" width="8.5703125" style="48" customWidth="1"/>
    <col min="13576" max="13576" width="12.28515625" style="48" customWidth="1"/>
    <col min="13577" max="13577" width="8.7109375" style="48" customWidth="1"/>
    <col min="13578" max="13578" width="7.28515625" style="48" customWidth="1"/>
    <col min="13579" max="13583" width="8.7109375" style="48" customWidth="1"/>
    <col min="13584" max="13585" width="7" style="48" customWidth="1"/>
    <col min="13586" max="13586" width="8.42578125" style="48" customWidth="1"/>
    <col min="13587" max="13587" width="8.7109375" style="48" customWidth="1"/>
    <col min="13588" max="13824" width="9.140625" style="48"/>
    <col min="13825" max="13825" width="5.140625" style="48" customWidth="1"/>
    <col min="13826" max="13826" width="30" style="48" customWidth="1"/>
    <col min="13827" max="13827" width="9" style="48" customWidth="1"/>
    <col min="13828" max="13828" width="8.85546875" style="48" customWidth="1"/>
    <col min="13829" max="13829" width="9.5703125" style="48" customWidth="1"/>
    <col min="13830" max="13830" width="7.85546875" style="48" customWidth="1"/>
    <col min="13831" max="13831" width="8.5703125" style="48" customWidth="1"/>
    <col min="13832" max="13832" width="12.28515625" style="48" customWidth="1"/>
    <col min="13833" max="13833" width="8.7109375" style="48" customWidth="1"/>
    <col min="13834" max="13834" width="7.28515625" style="48" customWidth="1"/>
    <col min="13835" max="13839" width="8.7109375" style="48" customWidth="1"/>
    <col min="13840" max="13841" width="7" style="48" customWidth="1"/>
    <col min="13842" max="13842" width="8.42578125" style="48" customWidth="1"/>
    <col min="13843" max="13843" width="8.7109375" style="48" customWidth="1"/>
    <col min="13844" max="14080" width="9.140625" style="48"/>
    <col min="14081" max="14081" width="5.140625" style="48" customWidth="1"/>
    <col min="14082" max="14082" width="30" style="48" customWidth="1"/>
    <col min="14083" max="14083" width="9" style="48" customWidth="1"/>
    <col min="14084" max="14084" width="8.85546875" style="48" customWidth="1"/>
    <col min="14085" max="14085" width="9.5703125" style="48" customWidth="1"/>
    <col min="14086" max="14086" width="7.85546875" style="48" customWidth="1"/>
    <col min="14087" max="14087" width="8.5703125" style="48" customWidth="1"/>
    <col min="14088" max="14088" width="12.28515625" style="48" customWidth="1"/>
    <col min="14089" max="14089" width="8.7109375" style="48" customWidth="1"/>
    <col min="14090" max="14090" width="7.28515625" style="48" customWidth="1"/>
    <col min="14091" max="14095" width="8.7109375" style="48" customWidth="1"/>
    <col min="14096" max="14097" width="7" style="48" customWidth="1"/>
    <col min="14098" max="14098" width="8.42578125" style="48" customWidth="1"/>
    <col min="14099" max="14099" width="8.7109375" style="48" customWidth="1"/>
    <col min="14100" max="14336" width="9.140625" style="48"/>
    <col min="14337" max="14337" width="5.140625" style="48" customWidth="1"/>
    <col min="14338" max="14338" width="30" style="48" customWidth="1"/>
    <col min="14339" max="14339" width="9" style="48" customWidth="1"/>
    <col min="14340" max="14340" width="8.85546875" style="48" customWidth="1"/>
    <col min="14341" max="14341" width="9.5703125" style="48" customWidth="1"/>
    <col min="14342" max="14342" width="7.85546875" style="48" customWidth="1"/>
    <col min="14343" max="14343" width="8.5703125" style="48" customWidth="1"/>
    <col min="14344" max="14344" width="12.28515625" style="48" customWidth="1"/>
    <col min="14345" max="14345" width="8.7109375" style="48" customWidth="1"/>
    <col min="14346" max="14346" width="7.28515625" style="48" customWidth="1"/>
    <col min="14347" max="14351" width="8.7109375" style="48" customWidth="1"/>
    <col min="14352" max="14353" width="7" style="48" customWidth="1"/>
    <col min="14354" max="14354" width="8.42578125" style="48" customWidth="1"/>
    <col min="14355" max="14355" width="8.7109375" style="48" customWidth="1"/>
    <col min="14356" max="14592" width="9.140625" style="48"/>
    <col min="14593" max="14593" width="5.140625" style="48" customWidth="1"/>
    <col min="14594" max="14594" width="30" style="48" customWidth="1"/>
    <col min="14595" max="14595" width="9" style="48" customWidth="1"/>
    <col min="14596" max="14596" width="8.85546875" style="48" customWidth="1"/>
    <col min="14597" max="14597" width="9.5703125" style="48" customWidth="1"/>
    <col min="14598" max="14598" width="7.85546875" style="48" customWidth="1"/>
    <col min="14599" max="14599" width="8.5703125" style="48" customWidth="1"/>
    <col min="14600" max="14600" width="12.28515625" style="48" customWidth="1"/>
    <col min="14601" max="14601" width="8.7109375" style="48" customWidth="1"/>
    <col min="14602" max="14602" width="7.28515625" style="48" customWidth="1"/>
    <col min="14603" max="14607" width="8.7109375" style="48" customWidth="1"/>
    <col min="14608" max="14609" width="7" style="48" customWidth="1"/>
    <col min="14610" max="14610" width="8.42578125" style="48" customWidth="1"/>
    <col min="14611" max="14611" width="8.7109375" style="48" customWidth="1"/>
    <col min="14612" max="14848" width="9.140625" style="48"/>
    <col min="14849" max="14849" width="5.140625" style="48" customWidth="1"/>
    <col min="14850" max="14850" width="30" style="48" customWidth="1"/>
    <col min="14851" max="14851" width="9" style="48" customWidth="1"/>
    <col min="14852" max="14852" width="8.85546875" style="48" customWidth="1"/>
    <col min="14853" max="14853" width="9.5703125" style="48" customWidth="1"/>
    <col min="14854" max="14854" width="7.85546875" style="48" customWidth="1"/>
    <col min="14855" max="14855" width="8.5703125" style="48" customWidth="1"/>
    <col min="14856" max="14856" width="12.28515625" style="48" customWidth="1"/>
    <col min="14857" max="14857" width="8.7109375" style="48" customWidth="1"/>
    <col min="14858" max="14858" width="7.28515625" style="48" customWidth="1"/>
    <col min="14859" max="14863" width="8.7109375" style="48" customWidth="1"/>
    <col min="14864" max="14865" width="7" style="48" customWidth="1"/>
    <col min="14866" max="14866" width="8.42578125" style="48" customWidth="1"/>
    <col min="14867" max="14867" width="8.7109375" style="48" customWidth="1"/>
    <col min="14868" max="15104" width="9.140625" style="48"/>
    <col min="15105" max="15105" width="5.140625" style="48" customWidth="1"/>
    <col min="15106" max="15106" width="30" style="48" customWidth="1"/>
    <col min="15107" max="15107" width="9" style="48" customWidth="1"/>
    <col min="15108" max="15108" width="8.85546875" style="48" customWidth="1"/>
    <col min="15109" max="15109" width="9.5703125" style="48" customWidth="1"/>
    <col min="15110" max="15110" width="7.85546875" style="48" customWidth="1"/>
    <col min="15111" max="15111" width="8.5703125" style="48" customWidth="1"/>
    <col min="15112" max="15112" width="12.28515625" style="48" customWidth="1"/>
    <col min="15113" max="15113" width="8.7109375" style="48" customWidth="1"/>
    <col min="15114" max="15114" width="7.28515625" style="48" customWidth="1"/>
    <col min="15115" max="15119" width="8.7109375" style="48" customWidth="1"/>
    <col min="15120" max="15121" width="7" style="48" customWidth="1"/>
    <col min="15122" max="15122" width="8.42578125" style="48" customWidth="1"/>
    <col min="15123" max="15123" width="8.7109375" style="48" customWidth="1"/>
    <col min="15124" max="15360" width="9.140625" style="48"/>
    <col min="15361" max="15361" width="5.140625" style="48" customWidth="1"/>
    <col min="15362" max="15362" width="30" style="48" customWidth="1"/>
    <col min="15363" max="15363" width="9" style="48" customWidth="1"/>
    <col min="15364" max="15364" width="8.85546875" style="48" customWidth="1"/>
    <col min="15365" max="15365" width="9.5703125" style="48" customWidth="1"/>
    <col min="15366" max="15366" width="7.85546875" style="48" customWidth="1"/>
    <col min="15367" max="15367" width="8.5703125" style="48" customWidth="1"/>
    <col min="15368" max="15368" width="12.28515625" style="48" customWidth="1"/>
    <col min="15369" max="15369" width="8.7109375" style="48" customWidth="1"/>
    <col min="15370" max="15370" width="7.28515625" style="48" customWidth="1"/>
    <col min="15371" max="15375" width="8.7109375" style="48" customWidth="1"/>
    <col min="15376" max="15377" width="7" style="48" customWidth="1"/>
    <col min="15378" max="15378" width="8.42578125" style="48" customWidth="1"/>
    <col min="15379" max="15379" width="8.7109375" style="48" customWidth="1"/>
    <col min="15380" max="15616" width="9.140625" style="48"/>
    <col min="15617" max="15617" width="5.140625" style="48" customWidth="1"/>
    <col min="15618" max="15618" width="30" style="48" customWidth="1"/>
    <col min="15619" max="15619" width="9" style="48" customWidth="1"/>
    <col min="15620" max="15620" width="8.85546875" style="48" customWidth="1"/>
    <col min="15621" max="15621" width="9.5703125" style="48" customWidth="1"/>
    <col min="15622" max="15622" width="7.85546875" style="48" customWidth="1"/>
    <col min="15623" max="15623" width="8.5703125" style="48" customWidth="1"/>
    <col min="15624" max="15624" width="12.28515625" style="48" customWidth="1"/>
    <col min="15625" max="15625" width="8.7109375" style="48" customWidth="1"/>
    <col min="15626" max="15626" width="7.28515625" style="48" customWidth="1"/>
    <col min="15627" max="15631" width="8.7109375" style="48" customWidth="1"/>
    <col min="15632" max="15633" width="7" style="48" customWidth="1"/>
    <col min="15634" max="15634" width="8.42578125" style="48" customWidth="1"/>
    <col min="15635" max="15635" width="8.7109375" style="48" customWidth="1"/>
    <col min="15636" max="15872" width="9.140625" style="48"/>
    <col min="15873" max="15873" width="5.140625" style="48" customWidth="1"/>
    <col min="15874" max="15874" width="30" style="48" customWidth="1"/>
    <col min="15875" max="15875" width="9" style="48" customWidth="1"/>
    <col min="15876" max="15876" width="8.85546875" style="48" customWidth="1"/>
    <col min="15877" max="15877" width="9.5703125" style="48" customWidth="1"/>
    <col min="15878" max="15878" width="7.85546875" style="48" customWidth="1"/>
    <col min="15879" max="15879" width="8.5703125" style="48" customWidth="1"/>
    <col min="15880" max="15880" width="12.28515625" style="48" customWidth="1"/>
    <col min="15881" max="15881" width="8.7109375" style="48" customWidth="1"/>
    <col min="15882" max="15882" width="7.28515625" style="48" customWidth="1"/>
    <col min="15883" max="15887" width="8.7109375" style="48" customWidth="1"/>
    <col min="15888" max="15889" width="7" style="48" customWidth="1"/>
    <col min="15890" max="15890" width="8.42578125" style="48" customWidth="1"/>
    <col min="15891" max="15891" width="8.7109375" style="48" customWidth="1"/>
    <col min="15892" max="16128" width="9.140625" style="48"/>
    <col min="16129" max="16129" width="5.140625" style="48" customWidth="1"/>
    <col min="16130" max="16130" width="30" style="48" customWidth="1"/>
    <col min="16131" max="16131" width="9" style="48" customWidth="1"/>
    <col min="16132" max="16132" width="8.85546875" style="48" customWidth="1"/>
    <col min="16133" max="16133" width="9.5703125" style="48" customWidth="1"/>
    <col min="16134" max="16134" width="7.85546875" style="48" customWidth="1"/>
    <col min="16135" max="16135" width="8.5703125" style="48" customWidth="1"/>
    <col min="16136" max="16136" width="12.28515625" style="48" customWidth="1"/>
    <col min="16137" max="16137" width="8.7109375" style="48" customWidth="1"/>
    <col min="16138" max="16138" width="7.28515625" style="48" customWidth="1"/>
    <col min="16139" max="16143" width="8.7109375" style="48" customWidth="1"/>
    <col min="16144" max="16145" width="7" style="48" customWidth="1"/>
    <col min="16146" max="16146" width="8.42578125" style="48" customWidth="1"/>
    <col min="16147" max="16147" width="8.7109375" style="48" customWidth="1"/>
    <col min="16148" max="16384" width="9.140625" style="48"/>
  </cols>
  <sheetData>
    <row r="1" spans="1:19" ht="21.75" customHeight="1" x14ac:dyDescent="0.25">
      <c r="A1" s="163" t="s">
        <v>273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</row>
    <row r="2" spans="1:19" ht="15" hidden="1" customHeight="1" x14ac:dyDescent="0.25"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19" ht="15" customHeight="1" x14ac:dyDescent="0.3">
      <c r="A3" s="176" t="s">
        <v>277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</row>
    <row r="4" spans="1:19" x14ac:dyDescent="0.25">
      <c r="Q4" s="164" t="s">
        <v>145</v>
      </c>
      <c r="R4" s="164"/>
      <c r="S4" s="164"/>
    </row>
    <row r="5" spans="1:19" s="52" customFormat="1" ht="19.5" customHeight="1" x14ac:dyDescent="0.25">
      <c r="A5" s="165" t="s">
        <v>45</v>
      </c>
      <c r="B5" s="165" t="s">
        <v>146</v>
      </c>
      <c r="C5" s="165" t="s">
        <v>147</v>
      </c>
      <c r="D5" s="166" t="s">
        <v>148</v>
      </c>
      <c r="E5" s="167"/>
      <c r="F5" s="167"/>
      <c r="G5" s="168"/>
      <c r="H5" s="172" t="s">
        <v>149</v>
      </c>
      <c r="I5" s="165" t="s">
        <v>99</v>
      </c>
      <c r="J5" s="175" t="s">
        <v>150</v>
      </c>
      <c r="K5" s="175"/>
      <c r="L5" s="175"/>
      <c r="M5" s="175"/>
      <c r="N5" s="175"/>
      <c r="O5" s="175"/>
      <c r="P5" s="165" t="s">
        <v>100</v>
      </c>
      <c r="Q5" s="165" t="s">
        <v>151</v>
      </c>
      <c r="R5" s="172" t="s">
        <v>152</v>
      </c>
      <c r="S5" s="172" t="s">
        <v>153</v>
      </c>
    </row>
    <row r="6" spans="1:19" s="52" customFormat="1" ht="18.75" customHeight="1" x14ac:dyDescent="0.25">
      <c r="A6" s="165"/>
      <c r="B6" s="165"/>
      <c r="C6" s="165"/>
      <c r="D6" s="169"/>
      <c r="E6" s="170"/>
      <c r="F6" s="170"/>
      <c r="G6" s="171"/>
      <c r="H6" s="173"/>
      <c r="I6" s="165"/>
      <c r="J6" s="165" t="s">
        <v>154</v>
      </c>
      <c r="K6" s="165" t="s">
        <v>155</v>
      </c>
      <c r="L6" s="165"/>
      <c r="M6" s="165"/>
      <c r="N6" s="165"/>
      <c r="O6" s="165" t="s">
        <v>156</v>
      </c>
      <c r="P6" s="165"/>
      <c r="Q6" s="165"/>
      <c r="R6" s="173"/>
      <c r="S6" s="173"/>
    </row>
    <row r="7" spans="1:19" s="52" customFormat="1" ht="105" x14ac:dyDescent="0.25">
      <c r="A7" s="165"/>
      <c r="B7" s="165"/>
      <c r="C7" s="165"/>
      <c r="D7" s="51" t="s">
        <v>157</v>
      </c>
      <c r="E7" s="51" t="s">
        <v>158</v>
      </c>
      <c r="F7" s="51" t="s">
        <v>82</v>
      </c>
      <c r="G7" s="51" t="s">
        <v>159</v>
      </c>
      <c r="H7" s="174"/>
      <c r="I7" s="165"/>
      <c r="J7" s="165"/>
      <c r="K7" s="51" t="s">
        <v>160</v>
      </c>
      <c r="L7" s="51" t="s">
        <v>161</v>
      </c>
      <c r="M7" s="51" t="s">
        <v>162</v>
      </c>
      <c r="N7" s="51" t="s">
        <v>163</v>
      </c>
      <c r="O7" s="165"/>
      <c r="P7" s="165"/>
      <c r="Q7" s="165"/>
      <c r="R7" s="174"/>
      <c r="S7" s="174"/>
    </row>
    <row r="8" spans="1:19" s="54" customFormat="1" ht="24" x14ac:dyDescent="0.25">
      <c r="A8" s="53" t="s">
        <v>35</v>
      </c>
      <c r="B8" s="53" t="s">
        <v>37</v>
      </c>
      <c r="C8" s="53">
        <v>1</v>
      </c>
      <c r="D8" s="53" t="s">
        <v>164</v>
      </c>
      <c r="E8" s="53">
        <v>3</v>
      </c>
      <c r="F8" s="53">
        <v>4</v>
      </c>
      <c r="G8" s="53">
        <v>5</v>
      </c>
      <c r="H8" s="53">
        <v>6</v>
      </c>
      <c r="I8" s="53" t="s">
        <v>165</v>
      </c>
      <c r="J8" s="53">
        <v>8</v>
      </c>
      <c r="K8" s="53">
        <v>9</v>
      </c>
      <c r="L8" s="53">
        <v>10</v>
      </c>
      <c r="M8" s="53">
        <v>11</v>
      </c>
      <c r="N8" s="53">
        <v>12</v>
      </c>
      <c r="O8" s="53">
        <v>13</v>
      </c>
      <c r="P8" s="53">
        <v>14</v>
      </c>
      <c r="Q8" s="53">
        <v>15</v>
      </c>
      <c r="R8" s="53">
        <v>16</v>
      </c>
      <c r="S8" s="53">
        <v>17</v>
      </c>
    </row>
    <row r="9" spans="1:19" s="58" customFormat="1" ht="19.5" customHeight="1" x14ac:dyDescent="0.2">
      <c r="A9" s="55" t="s">
        <v>48</v>
      </c>
      <c r="B9" s="56" t="s">
        <v>166</v>
      </c>
      <c r="C9" s="57">
        <f>SUM(C10:C12)</f>
        <v>19623.618304074073</v>
      </c>
      <c r="D9" s="57">
        <f t="shared" ref="D9:S9" si="0">SUM(D10:D12)</f>
        <v>18400.003504074069</v>
      </c>
      <c r="E9" s="57">
        <f t="shared" si="0"/>
        <v>15262.964027999999</v>
      </c>
      <c r="F9" s="57">
        <f t="shared" si="0"/>
        <v>2279.7009160740736</v>
      </c>
      <c r="G9" s="57">
        <f t="shared" si="0"/>
        <v>857.33855999999992</v>
      </c>
      <c r="H9" s="57">
        <f t="shared" si="0"/>
        <v>0</v>
      </c>
      <c r="I9" s="57">
        <f>SUM(I10:I12)</f>
        <v>1200.33</v>
      </c>
      <c r="J9" s="57">
        <f>SUM(J10:J12)</f>
        <v>50.400000000000006</v>
      </c>
      <c r="K9" s="57">
        <f>SUM(K10:K12)</f>
        <v>1149.9299999999998</v>
      </c>
      <c r="L9" s="57">
        <f>SUM(L10:L12)</f>
        <v>1129.6799999999998</v>
      </c>
      <c r="M9" s="68">
        <f>SUM(M10:M12)</f>
        <v>20.25</v>
      </c>
      <c r="N9" s="57">
        <f t="shared" si="0"/>
        <v>0</v>
      </c>
      <c r="O9" s="69">
        <f>'[2]10. Hỗ trợ HS khuyet tat'!T10</f>
        <v>0</v>
      </c>
      <c r="P9" s="57">
        <f t="shared" si="0"/>
        <v>0</v>
      </c>
      <c r="Q9" s="57">
        <f>SUM(Q10:Q12)</f>
        <v>0</v>
      </c>
      <c r="R9" s="57">
        <f t="shared" si="0"/>
        <v>23.284799999999997</v>
      </c>
      <c r="S9" s="57">
        <f t="shared" si="0"/>
        <v>0</v>
      </c>
    </row>
    <row r="10" spans="1:19" ht="19.5" customHeight="1" x14ac:dyDescent="0.25">
      <c r="A10" s="104">
        <v>1</v>
      </c>
      <c r="B10" s="105" t="s">
        <v>167</v>
      </c>
      <c r="C10" s="106">
        <f>D10+I10+Q10+P10+R10</f>
        <v>5718.6027681481473</v>
      </c>
      <c r="D10" s="107">
        <f>E10+F10+G10</f>
        <v>5389.5393681481473</v>
      </c>
      <c r="E10" s="108">
        <f>'[2]02-HSL, Quy luong giao duc'!T11</f>
        <v>4469.9400719999994</v>
      </c>
      <c r="F10" s="108">
        <f>'[2]02-HSL, Quy luong giao duc'!U11</f>
        <v>667.63745614814809</v>
      </c>
      <c r="G10" s="108">
        <f>'[2]02-HSL, Quy luong giao duc'!V11</f>
        <v>251.96184</v>
      </c>
      <c r="H10" s="106"/>
      <c r="I10" s="106">
        <f>J10+K10+O10</f>
        <v>317.61</v>
      </c>
      <c r="J10" s="109">
        <f>'[2]05. Tiền ăn trưa 3-5 tuổi.sửa'!O9</f>
        <v>18.72</v>
      </c>
      <c r="K10" s="110">
        <f>L10+M10+N10</f>
        <v>298.89</v>
      </c>
      <c r="L10" s="106">
        <f>'[2]07. Cấp bù HP'!P8</f>
        <v>289.44</v>
      </c>
      <c r="M10" s="109">
        <f>'[2]08.HT CPHT'!R10</f>
        <v>9.4500000000000011</v>
      </c>
      <c r="N10" s="106"/>
      <c r="O10" s="69">
        <f>'[2]10. Hỗ trợ HS khuyet tat'!T11</f>
        <v>0</v>
      </c>
      <c r="P10" s="106">
        <v>0</v>
      </c>
      <c r="Q10" s="106">
        <f>'[2]13.KP HĐ giáo viên NĐ 111'!N8</f>
        <v>0</v>
      </c>
      <c r="R10" s="107">
        <f>'[2]Chế độ GV dạy trẻ KT. Mầm non'!Q9</f>
        <v>11.4534</v>
      </c>
      <c r="S10" s="107"/>
    </row>
    <row r="11" spans="1:19" ht="19.5" customHeight="1" x14ac:dyDescent="0.25">
      <c r="A11" s="104">
        <v>2</v>
      </c>
      <c r="B11" s="105" t="s">
        <v>168</v>
      </c>
      <c r="C11" s="106">
        <f>D11+I11+Q11+P11+R11</f>
        <v>6302.8386592592587</v>
      </c>
      <c r="D11" s="107">
        <f>E11+F11+G11</f>
        <v>5861.4786592592591</v>
      </c>
      <c r="E11" s="108">
        <f>'[2]02-HSL, Quy luong giao duc'!T12</f>
        <v>4854.824208</v>
      </c>
      <c r="F11" s="108">
        <f>'[2]02-HSL, Quy luong giao duc'!U12</f>
        <v>725.12437125925919</v>
      </c>
      <c r="G11" s="108">
        <f>'[2]02-HSL, Quy luong giao duc'!V12</f>
        <v>281.53008</v>
      </c>
      <c r="H11" s="111"/>
      <c r="I11" s="106">
        <f t="shared" ref="I11:I12" si="1">J11+K11+O11</f>
        <v>441.35999999999996</v>
      </c>
      <c r="J11" s="109">
        <f>'[2]05. Tiền ăn trưa 3-5 tuổi.sửa'!O10</f>
        <v>15.84</v>
      </c>
      <c r="K11" s="112">
        <f t="shared" ref="K11:K16" si="2">L11+M11+N11</f>
        <v>425.52</v>
      </c>
      <c r="L11" s="106">
        <f>'[2]07. Cấp bù HP'!P9</f>
        <v>420.12</v>
      </c>
      <c r="M11" s="109">
        <f>'[2]08.HT CPHT'!R11</f>
        <v>5.3999999999999995</v>
      </c>
      <c r="N11" s="105"/>
      <c r="O11" s="69">
        <f>'[2]10. Hỗ trợ HS khuyet tat'!T12</f>
        <v>0</v>
      </c>
      <c r="P11" s="105"/>
      <c r="Q11" s="106">
        <f>'[2]13.KP HĐ giáo viên NĐ 111'!N9</f>
        <v>0</v>
      </c>
      <c r="R11" s="107">
        <f>'[2]14.KP giáo viên dạy HS k.tật'!R13</f>
        <v>0</v>
      </c>
      <c r="S11" s="105"/>
    </row>
    <row r="12" spans="1:19" ht="19.5" customHeight="1" x14ac:dyDescent="0.25">
      <c r="A12" s="104">
        <v>3</v>
      </c>
      <c r="B12" s="106" t="s">
        <v>169</v>
      </c>
      <c r="C12" s="106">
        <f>D12+I12+Q12+P12+R12</f>
        <v>7602.1768766666646</v>
      </c>
      <c r="D12" s="107">
        <f>E12+F12+G12</f>
        <v>7148.9854766666649</v>
      </c>
      <c r="E12" s="108">
        <f>'[2]02-HSL, Quy luong giao duc'!T13</f>
        <v>5938.1997479999991</v>
      </c>
      <c r="F12" s="108">
        <f>'[2]02-HSL, Quy luong giao duc'!U13</f>
        <v>886.93908866666641</v>
      </c>
      <c r="G12" s="108">
        <f>'[2]02-HSL, Quy luong giao duc'!V13</f>
        <v>323.84663999999998</v>
      </c>
      <c r="H12" s="106"/>
      <c r="I12" s="106">
        <f t="shared" si="1"/>
        <v>441.35999999999996</v>
      </c>
      <c r="J12" s="109">
        <f>'[2]05. Tiền ăn trưa 3-5 tuổi.sửa'!O11</f>
        <v>15.84</v>
      </c>
      <c r="K12" s="113">
        <f>L12+M12+N12</f>
        <v>425.52</v>
      </c>
      <c r="L12" s="106">
        <f>'[2]07. Cấp bù HP'!P10</f>
        <v>420.12</v>
      </c>
      <c r="M12" s="109">
        <f>'[2]08.HT CPHT'!R12</f>
        <v>5.3999999999999995</v>
      </c>
      <c r="N12" s="106"/>
      <c r="O12" s="69">
        <f>'[2]10. Hỗ trợ HS khuyet tat'!T13</f>
        <v>0</v>
      </c>
      <c r="P12" s="106"/>
      <c r="Q12" s="106">
        <f>'[2]13.KP HĐ giáo viên NĐ 111'!N10</f>
        <v>0</v>
      </c>
      <c r="R12" s="107">
        <f>'[2]Chế độ GV dạy trẻ KT. Mầm non'!Q13</f>
        <v>11.831399999999999</v>
      </c>
      <c r="S12" s="106"/>
    </row>
    <row r="13" spans="1:19" s="58" customFormat="1" ht="14.25" x14ac:dyDescent="0.2">
      <c r="A13" s="55" t="s">
        <v>52</v>
      </c>
      <c r="B13" s="56" t="s">
        <v>170</v>
      </c>
      <c r="C13" s="57">
        <f>SUM(C14:C16)</f>
        <v>28098.025789839528</v>
      </c>
      <c r="D13" s="57">
        <f t="shared" ref="D13:P13" si="3">SUM(D14:D16)</f>
        <v>27390.896177665611</v>
      </c>
      <c r="E13" s="57">
        <f t="shared" si="3"/>
        <v>22783.116520399999</v>
      </c>
      <c r="F13" s="57">
        <f t="shared" si="3"/>
        <v>3402.9230172656116</v>
      </c>
      <c r="G13" s="57">
        <f t="shared" si="3"/>
        <v>1204.8566400000002</v>
      </c>
      <c r="H13" s="57">
        <f t="shared" si="3"/>
        <v>0</v>
      </c>
      <c r="I13" s="68">
        <f>SUM(I14:I16)</f>
        <v>219.13200000000001</v>
      </c>
      <c r="J13" s="68">
        <f>SUM(J14:J16)</f>
        <v>0</v>
      </c>
      <c r="K13" s="68">
        <f>SUM(K14:K16)</f>
        <v>67.5</v>
      </c>
      <c r="L13" s="68">
        <f>SUM(L14:L16)</f>
        <v>0</v>
      </c>
      <c r="M13" s="68">
        <f>SUM(M14:M16)</f>
        <v>67.5</v>
      </c>
      <c r="N13" s="57">
        <f t="shared" si="3"/>
        <v>0</v>
      </c>
      <c r="O13" s="68">
        <f t="shared" si="3"/>
        <v>151.63200000000001</v>
      </c>
      <c r="P13" s="57">
        <f t="shared" si="3"/>
        <v>106.423</v>
      </c>
      <c r="Q13" s="57">
        <f>SUM(Q14:Q16)</f>
        <v>0</v>
      </c>
      <c r="R13" s="57">
        <f>SUM(R14:R16)</f>
        <v>381.57461217391295</v>
      </c>
      <c r="S13" s="57">
        <f>SUM(S14:S16)</f>
        <v>0</v>
      </c>
    </row>
    <row r="14" spans="1:19" ht="19.5" customHeight="1" x14ac:dyDescent="0.25">
      <c r="A14" s="104">
        <v>1</v>
      </c>
      <c r="B14" s="105" t="s">
        <v>171</v>
      </c>
      <c r="C14" s="106">
        <f>D14+I14+Q14+P14+R14</f>
        <v>7265.6970342673103</v>
      </c>
      <c r="D14" s="106">
        <f>E14+F14+G14</f>
        <v>7114.7790829629621</v>
      </c>
      <c r="E14" s="106">
        <f>'[2]02-HSL, Quy luong giao duc'!T15</f>
        <v>5914.6195679999992</v>
      </c>
      <c r="F14" s="106">
        <f>'[2]02-HSL, Quy luong giao duc'!U15</f>
        <v>883.41711496296284</v>
      </c>
      <c r="G14" s="106">
        <f>'[2]02-HSL, Quy luong giao duc'!V15</f>
        <v>316.74240000000003</v>
      </c>
      <c r="H14" s="106"/>
      <c r="I14" s="106">
        <f t="shared" ref="I14:I16" si="4">J14+K14+O14</f>
        <v>38.448</v>
      </c>
      <c r="J14" s="106"/>
      <c r="K14" s="109">
        <f>L14+M14+N14</f>
        <v>21.6</v>
      </c>
      <c r="L14" s="106">
        <f>'[2]07. Cấp bù HP'!P14</f>
        <v>0</v>
      </c>
      <c r="M14" s="109">
        <f>'[2]08.HT CPHT'!R14</f>
        <v>21.6</v>
      </c>
      <c r="N14" s="106"/>
      <c r="O14" s="114">
        <f>'[2]10. Hỗ trợ HS khuyet tat'!T15</f>
        <v>16.847999999999999</v>
      </c>
      <c r="P14" s="115">
        <v>26.161000000000001</v>
      </c>
      <c r="Q14" s="115">
        <f>'[2]13.KP HĐ giáo viên NĐ 111'!N11</f>
        <v>0</v>
      </c>
      <c r="R14" s="115">
        <f>'[2]Chế độ GV dạy trẻ KT.Tiểu học'!V10</f>
        <v>86.308951304347829</v>
      </c>
      <c r="S14" s="106"/>
    </row>
    <row r="15" spans="1:19" s="59" customFormat="1" ht="19.5" customHeight="1" x14ac:dyDescent="0.25">
      <c r="A15" s="8">
        <v>2</v>
      </c>
      <c r="B15" s="116" t="s">
        <v>172</v>
      </c>
      <c r="C15" s="106">
        <f>D15+I15+Q15+P15+R15</f>
        <v>10727.733548278582</v>
      </c>
      <c r="D15" s="115">
        <f>E15+F15+G15</f>
        <v>10366.767809148147</v>
      </c>
      <c r="E15" s="115">
        <f>'[2]02-HSL, Quy luong giao duc'!T16</f>
        <v>8628.4969523999989</v>
      </c>
      <c r="F15" s="115">
        <f>'[2]02-HSL, Quy luong giao duc'!U16</f>
        <v>1288.7662167481481</v>
      </c>
      <c r="G15" s="115">
        <f>'[2]02-HSL, Quy luong giao duc'!V16</f>
        <v>449.50464000000011</v>
      </c>
      <c r="H15" s="115">
        <v>0</v>
      </c>
      <c r="I15" s="106">
        <f t="shared" si="4"/>
        <v>113.94000000000001</v>
      </c>
      <c r="J15" s="115">
        <v>0</v>
      </c>
      <c r="K15" s="109">
        <f t="shared" si="2"/>
        <v>29.7</v>
      </c>
      <c r="L15" s="115">
        <f>'[2]07. Cấp bù HP'!P15</f>
        <v>0</v>
      </c>
      <c r="M15" s="114">
        <f>'[2]08.HT CPHT'!R15</f>
        <v>29.7</v>
      </c>
      <c r="N15" s="115">
        <v>0</v>
      </c>
      <c r="O15" s="114">
        <f>'[2]10. Hỗ trợ HS khuyet tat'!T16</f>
        <v>84.240000000000009</v>
      </c>
      <c r="P15" s="115">
        <v>40.950000000000003</v>
      </c>
      <c r="Q15" s="115">
        <f>'[2]13.KP HĐ giáo viên NĐ 111'!N12</f>
        <v>0</v>
      </c>
      <c r="R15" s="115">
        <f>'[2]Chế độ GV dạy trẻ KT.Tiểu học'!V44</f>
        <v>206.07573913043475</v>
      </c>
      <c r="S15" s="116"/>
    </row>
    <row r="16" spans="1:19" ht="19.5" customHeight="1" x14ac:dyDescent="0.25">
      <c r="A16" s="104">
        <v>3</v>
      </c>
      <c r="B16" s="106" t="s">
        <v>173</v>
      </c>
      <c r="C16" s="106">
        <f>D16+I16+Q16+P16+R16</f>
        <v>10104.595207293632</v>
      </c>
      <c r="D16" s="106">
        <f>E16+F16+G16</f>
        <v>9909.349285554501</v>
      </c>
      <c r="E16" s="106">
        <f>'[2]02-HSL, Quy luong giao duc'!T17</f>
        <v>8240</v>
      </c>
      <c r="F16" s="106">
        <f>'[2]02-HSL, Quy luong giao duc'!U17</f>
        <v>1230.7396855545005</v>
      </c>
      <c r="G16" s="106">
        <f>'[2]02-HSL, Quy luong giao duc'!V17</f>
        <v>438.60959999999994</v>
      </c>
      <c r="H16" s="106">
        <v>0</v>
      </c>
      <c r="I16" s="106">
        <f t="shared" si="4"/>
        <v>66.744</v>
      </c>
      <c r="J16" s="106">
        <v>0</v>
      </c>
      <c r="K16" s="109">
        <f t="shared" si="2"/>
        <v>16.2</v>
      </c>
      <c r="L16" s="106">
        <f>'[2]07. Cấp bù HP'!P16</f>
        <v>0</v>
      </c>
      <c r="M16" s="109">
        <f>'[2]08.HT CPHT'!R16</f>
        <v>16.2</v>
      </c>
      <c r="N16" s="106">
        <v>0</v>
      </c>
      <c r="O16" s="114">
        <f>'[2]10. Hỗ trợ HS khuyet tat'!T17</f>
        <v>50.543999999999997</v>
      </c>
      <c r="P16" s="115">
        <v>39.311999999999998</v>
      </c>
      <c r="Q16" s="115">
        <f>'[2]13.KP HĐ giáo viên NĐ 111'!N13</f>
        <v>0</v>
      </c>
      <c r="R16" s="115">
        <f>'[2]Chế độ GV dạy trẻ KT.Tiểu học'!V28</f>
        <v>89.189921739130412</v>
      </c>
      <c r="S16" s="105"/>
    </row>
    <row r="17" spans="1:19" s="58" customFormat="1" ht="14.25" x14ac:dyDescent="0.2">
      <c r="A17" s="55" t="s">
        <v>93</v>
      </c>
      <c r="B17" s="56" t="s">
        <v>174</v>
      </c>
      <c r="C17" s="57">
        <f>C18+C19</f>
        <v>20955.805452826506</v>
      </c>
      <c r="D17" s="57">
        <f t="shared" ref="D17:S17" si="5">D18+D19</f>
        <v>19624.141257037034</v>
      </c>
      <c r="E17" s="57">
        <f t="shared" si="5"/>
        <v>16297.390167999998</v>
      </c>
      <c r="F17" s="57">
        <f t="shared" si="5"/>
        <v>2433.8070890370368</v>
      </c>
      <c r="G17" s="57">
        <f t="shared" si="5"/>
        <v>892.94399999999985</v>
      </c>
      <c r="H17" s="57">
        <f t="shared" si="5"/>
        <v>0</v>
      </c>
      <c r="I17" s="70">
        <f>I18+I19</f>
        <v>1121.616</v>
      </c>
      <c r="J17" s="70">
        <f t="shared" si="5"/>
        <v>0</v>
      </c>
      <c r="K17" s="70">
        <f>K18+K19</f>
        <v>1087.92</v>
      </c>
      <c r="L17" s="70">
        <f t="shared" si="5"/>
        <v>1033.92</v>
      </c>
      <c r="M17" s="70">
        <f>M18+M19</f>
        <v>54</v>
      </c>
      <c r="N17" s="57">
        <f t="shared" si="5"/>
        <v>0</v>
      </c>
      <c r="O17" s="60">
        <f t="shared" si="5"/>
        <v>33.695999999999998</v>
      </c>
      <c r="P17" s="60">
        <f t="shared" si="5"/>
        <v>57.33</v>
      </c>
      <c r="Q17" s="60">
        <f>Q18+Q19</f>
        <v>0</v>
      </c>
      <c r="R17" s="60">
        <f t="shared" si="5"/>
        <v>152.71819578947367</v>
      </c>
      <c r="S17" s="60">
        <f t="shared" si="5"/>
        <v>0</v>
      </c>
    </row>
    <row r="18" spans="1:19" ht="19.5" customHeight="1" x14ac:dyDescent="0.25">
      <c r="A18" s="104">
        <v>1</v>
      </c>
      <c r="B18" s="105" t="s">
        <v>175</v>
      </c>
      <c r="C18" s="106">
        <f>D18+I18+Q18+P18+R18</f>
        <v>7869.6786107212447</v>
      </c>
      <c r="D18" s="106">
        <f>E18+F18+G18</f>
        <v>7364.246057037034</v>
      </c>
      <c r="E18" s="108">
        <f>'[2]02-HSL, Quy luong giao duc'!T19</f>
        <v>6111.3901679999981</v>
      </c>
      <c r="F18" s="108">
        <f>'[2]02-HSL, Quy luong giao duc'!U19</f>
        <v>912.8070890370368</v>
      </c>
      <c r="G18" s="108">
        <f>'[2]02-HSL, Quy luong giao duc'!V19</f>
        <v>340.04879999999991</v>
      </c>
      <c r="H18" s="105"/>
      <c r="I18" s="106">
        <f>J18+K18+O18</f>
        <v>442.99800000000005</v>
      </c>
      <c r="J18" s="105"/>
      <c r="K18" s="110">
        <f t="shared" ref="K18:K23" si="6">L18+M18+N18</f>
        <v>426.15000000000003</v>
      </c>
      <c r="L18" s="110">
        <f>'[2]07. Cấp bù HP'!P11</f>
        <v>392.40000000000003</v>
      </c>
      <c r="M18" s="109">
        <f>'[2]08.HT CPHT'!R18</f>
        <v>33.75</v>
      </c>
      <c r="N18" s="105"/>
      <c r="O18" s="114">
        <f>'[2]10. Hỗ trợ HS khuyet tat'!T19</f>
        <v>16.847999999999999</v>
      </c>
      <c r="P18" s="117">
        <f>'[2]12. Phụ cấp thể dục'!J13</f>
        <v>21.294</v>
      </c>
      <c r="Q18" s="117">
        <f>'[2]13.KP HĐ giáo viên NĐ 111'!N14</f>
        <v>0</v>
      </c>
      <c r="R18" s="117">
        <f>'[2]Chế độ GV dạy trẻ KT.THCS'!Q40</f>
        <v>41.140553684210531</v>
      </c>
      <c r="S18" s="105"/>
    </row>
    <row r="19" spans="1:19" ht="19.5" customHeight="1" x14ac:dyDescent="0.25">
      <c r="A19" s="104">
        <v>2</v>
      </c>
      <c r="B19" s="105" t="s">
        <v>176</v>
      </c>
      <c r="C19" s="106">
        <f>D19+I19+Q19+P19+R19</f>
        <v>13086.126842105263</v>
      </c>
      <c r="D19" s="106">
        <f>E19+F19+G19</f>
        <v>12259.895199999999</v>
      </c>
      <c r="E19" s="108">
        <f>'[2]02-HSL, Quy luong giao duc'!T20</f>
        <v>10186</v>
      </c>
      <c r="F19" s="108">
        <f>'[2]02-HSL, Quy luong giao duc'!U20</f>
        <v>1521</v>
      </c>
      <c r="G19" s="108">
        <f>'[2]02-HSL, Quy luong giao duc'!V20</f>
        <v>552.89519999999993</v>
      </c>
      <c r="H19" s="105"/>
      <c r="I19" s="106">
        <f>J19+K19+O19</f>
        <v>678.61799999999994</v>
      </c>
      <c r="J19" s="105"/>
      <c r="K19" s="110">
        <f t="shared" si="6"/>
        <v>661.77</v>
      </c>
      <c r="L19" s="110">
        <f>'[2]07. Cấp bù HP'!P12</f>
        <v>641.52</v>
      </c>
      <c r="M19" s="109">
        <f>'[2]08.HT CPHT'!R19</f>
        <v>20.25</v>
      </c>
      <c r="N19" s="105"/>
      <c r="O19" s="114">
        <f>'[2]10. Hỗ trợ HS khuyet tat'!T20</f>
        <v>16.847999999999999</v>
      </c>
      <c r="P19" s="117">
        <f>'[2]12. Phụ cấp thể dục'!J14</f>
        <v>36.036000000000001</v>
      </c>
      <c r="Q19" s="117">
        <f>'[2]13.KP HĐ giáo viên NĐ 111'!N15</f>
        <v>0</v>
      </c>
      <c r="R19" s="118">
        <f>'[2]Chế độ GV dạy trẻ KT.THCS'!Q10</f>
        <v>111.57764210526315</v>
      </c>
      <c r="S19" s="105"/>
    </row>
    <row r="20" spans="1:19" s="58" customFormat="1" ht="14.25" x14ac:dyDescent="0.2">
      <c r="A20" s="55" t="s">
        <v>177</v>
      </c>
      <c r="B20" s="56" t="s">
        <v>178</v>
      </c>
      <c r="C20" s="70">
        <f>C22+C23+C21</f>
        <v>3858.7200000000003</v>
      </c>
      <c r="D20" s="70">
        <f t="shared" ref="D20:S20" si="7">D22+D23+D21</f>
        <v>0</v>
      </c>
      <c r="E20" s="70">
        <f t="shared" si="7"/>
        <v>0</v>
      </c>
      <c r="F20" s="70">
        <f t="shared" si="7"/>
        <v>0</v>
      </c>
      <c r="G20" s="70">
        <f t="shared" si="7"/>
        <v>0</v>
      </c>
      <c r="H20" s="70">
        <f t="shared" si="7"/>
        <v>3606</v>
      </c>
      <c r="I20" s="70">
        <f>J20+K20+O20</f>
        <v>224.64000000000001</v>
      </c>
      <c r="J20" s="70">
        <f t="shared" si="7"/>
        <v>0</v>
      </c>
      <c r="K20" s="70">
        <f t="shared" si="7"/>
        <v>224.64000000000001</v>
      </c>
      <c r="L20" s="70">
        <f t="shared" si="7"/>
        <v>0</v>
      </c>
      <c r="M20" s="70">
        <f t="shared" si="7"/>
        <v>0</v>
      </c>
      <c r="N20" s="70">
        <f t="shared" si="7"/>
        <v>224.64000000000001</v>
      </c>
      <c r="O20" s="70">
        <f t="shared" si="7"/>
        <v>0</v>
      </c>
      <c r="P20" s="70">
        <f t="shared" si="7"/>
        <v>0</v>
      </c>
      <c r="Q20" s="70">
        <f t="shared" si="7"/>
        <v>0</v>
      </c>
      <c r="R20" s="70">
        <f t="shared" si="7"/>
        <v>0</v>
      </c>
      <c r="S20" s="70">
        <f t="shared" si="7"/>
        <v>28.08</v>
      </c>
    </row>
    <row r="21" spans="1:19" ht="60" x14ac:dyDescent="0.25">
      <c r="A21" s="104">
        <v>1</v>
      </c>
      <c r="B21" s="51" t="s">
        <v>149</v>
      </c>
      <c r="C21" s="106">
        <f>+D21+H21+I21+J21+P21+Q21+R21</f>
        <v>3606</v>
      </c>
      <c r="D21" s="106"/>
      <c r="E21" s="108"/>
      <c r="F21" s="108"/>
      <c r="G21" s="108"/>
      <c r="H21" s="108">
        <f>1723+231+100+5+88-11+1170+300</f>
        <v>3606</v>
      </c>
      <c r="I21" s="106"/>
      <c r="J21" s="105"/>
      <c r="K21" s="106"/>
      <c r="L21" s="110"/>
      <c r="M21" s="110"/>
      <c r="N21" s="119"/>
      <c r="O21" s="69"/>
      <c r="P21" s="110"/>
      <c r="Q21" s="110"/>
      <c r="R21" s="105"/>
      <c r="S21" s="105"/>
    </row>
    <row r="22" spans="1:19" ht="19.5" customHeight="1" x14ac:dyDescent="0.25">
      <c r="A22" s="104">
        <v>2</v>
      </c>
      <c r="B22" s="105" t="s">
        <v>179</v>
      </c>
      <c r="C22" s="106">
        <f>S22</f>
        <v>28.08</v>
      </c>
      <c r="D22" s="106"/>
      <c r="E22" s="108"/>
      <c r="F22" s="108"/>
      <c r="G22" s="108"/>
      <c r="H22" s="105"/>
      <c r="I22" s="106"/>
      <c r="J22" s="105"/>
      <c r="K22" s="57">
        <f t="shared" si="6"/>
        <v>0</v>
      </c>
      <c r="L22" s="110"/>
      <c r="M22" s="110"/>
      <c r="N22" s="119">
        <f>'[2]09. NĐ 238(HSSV ngoai cong lap)'!V15</f>
        <v>0</v>
      </c>
      <c r="O22" s="69"/>
      <c r="P22" s="110"/>
      <c r="Q22" s="110"/>
      <c r="R22" s="105"/>
      <c r="S22" s="105">
        <f>2.34*12</f>
        <v>28.08</v>
      </c>
    </row>
    <row r="23" spans="1:19" ht="19.5" customHeight="1" x14ac:dyDescent="0.25">
      <c r="A23" s="104">
        <v>3</v>
      </c>
      <c r="B23" s="105" t="s">
        <v>180</v>
      </c>
      <c r="C23" s="106">
        <f>N23</f>
        <v>224.64000000000001</v>
      </c>
      <c r="D23" s="106"/>
      <c r="E23" s="108"/>
      <c r="F23" s="108"/>
      <c r="G23" s="108"/>
      <c r="H23" s="105"/>
      <c r="I23" s="106">
        <f>J23+K23+O23</f>
        <v>224.64000000000001</v>
      </c>
      <c r="J23" s="105"/>
      <c r="K23" s="57">
        <f t="shared" si="6"/>
        <v>224.64000000000001</v>
      </c>
      <c r="L23" s="110"/>
      <c r="M23" s="110"/>
      <c r="N23" s="119">
        <f>'[2]09. NĐ 238(HSSV ngoai cong lap)'!V16</f>
        <v>224.64000000000001</v>
      </c>
      <c r="O23" s="69"/>
      <c r="P23" s="110"/>
      <c r="Q23" s="110"/>
      <c r="R23" s="105"/>
      <c r="S23" s="105"/>
    </row>
    <row r="24" spans="1:19" s="58" customFormat="1" ht="14.25" x14ac:dyDescent="0.2">
      <c r="A24" s="55"/>
      <c r="B24" s="56" t="s">
        <v>181</v>
      </c>
      <c r="C24" s="61">
        <f>C17+C13+C9+C20</f>
        <v>72536.1695467401</v>
      </c>
      <c r="D24" s="61">
        <f>D17+D13+D9</f>
        <v>65415.040938776714</v>
      </c>
      <c r="E24" s="61">
        <f>E17+E13+E9</f>
        <v>54343.470716399999</v>
      </c>
      <c r="F24" s="61">
        <f>F17+F13+F9</f>
        <v>8116.4310223767216</v>
      </c>
      <c r="G24" s="61">
        <f>G17+G13+G9</f>
        <v>2955.1391999999996</v>
      </c>
      <c r="H24" s="61">
        <f>H17+H13+H9+H20</f>
        <v>3606</v>
      </c>
      <c r="I24" s="61">
        <f>I17+I13+I9+I20</f>
        <v>2765.7179999999998</v>
      </c>
      <c r="J24" s="61">
        <f>J17+J13+J9</f>
        <v>50.400000000000006</v>
      </c>
      <c r="K24" s="61">
        <f t="shared" ref="K24:S24" si="8">K17+K13+K9+K20</f>
        <v>2529.9899999999998</v>
      </c>
      <c r="L24" s="61">
        <f t="shared" si="8"/>
        <v>2163.6</v>
      </c>
      <c r="M24" s="61">
        <f t="shared" si="8"/>
        <v>141.75</v>
      </c>
      <c r="N24" s="61">
        <f t="shared" si="8"/>
        <v>224.64000000000001</v>
      </c>
      <c r="O24" s="61">
        <f t="shared" si="8"/>
        <v>185.328</v>
      </c>
      <c r="P24" s="61">
        <f t="shared" si="8"/>
        <v>163.75299999999999</v>
      </c>
      <c r="Q24" s="61">
        <f t="shared" si="8"/>
        <v>0</v>
      </c>
      <c r="R24" s="61">
        <f t="shared" si="8"/>
        <v>557.57760796338664</v>
      </c>
      <c r="S24" s="61">
        <f t="shared" si="8"/>
        <v>28.08</v>
      </c>
    </row>
    <row r="25" spans="1:19" ht="19.5" hidden="1" customHeight="1" x14ac:dyDescent="0.25">
      <c r="P25" s="178"/>
      <c r="Q25" s="178"/>
      <c r="R25" s="178"/>
      <c r="S25" s="178"/>
    </row>
    <row r="26" spans="1:19" s="64" customFormat="1" ht="18" hidden="1" customHeight="1" x14ac:dyDescent="0.2">
      <c r="A26" s="62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179" t="s">
        <v>182</v>
      </c>
      <c r="P26" s="179"/>
      <c r="Q26" s="179"/>
    </row>
    <row r="27" spans="1:19" s="67" customFormat="1" ht="17.25" hidden="1" customHeight="1" x14ac:dyDescent="0.2">
      <c r="A27" s="180" t="s">
        <v>183</v>
      </c>
      <c r="B27" s="180"/>
      <c r="C27" s="180" t="s">
        <v>184</v>
      </c>
      <c r="D27" s="180"/>
      <c r="E27" s="180"/>
      <c r="F27" s="180"/>
      <c r="G27" s="180"/>
      <c r="H27" s="180"/>
      <c r="I27" s="66"/>
      <c r="J27" s="180" t="s">
        <v>185</v>
      </c>
      <c r="K27" s="180"/>
      <c r="L27" s="180"/>
      <c r="M27" s="180"/>
      <c r="N27" s="65"/>
      <c r="O27" s="180" t="s">
        <v>186</v>
      </c>
      <c r="P27" s="180"/>
      <c r="Q27" s="180"/>
    </row>
    <row r="28" spans="1:19" ht="19.5" hidden="1" customHeight="1" x14ac:dyDescent="0.25"/>
    <row r="29" spans="1:19" ht="19.5" hidden="1" customHeight="1" x14ac:dyDescent="0.25"/>
    <row r="30" spans="1:19" ht="19.5" hidden="1" customHeight="1" x14ac:dyDescent="0.25"/>
    <row r="31" spans="1:19" ht="19.5" hidden="1" customHeight="1" x14ac:dyDescent="0.25">
      <c r="A31" s="180" t="s">
        <v>187</v>
      </c>
      <c r="B31" s="180"/>
      <c r="C31" s="180" t="s">
        <v>188</v>
      </c>
      <c r="D31" s="180"/>
      <c r="E31" s="180"/>
      <c r="F31" s="180"/>
      <c r="G31" s="180"/>
      <c r="H31" s="180"/>
      <c r="J31" s="180" t="s">
        <v>189</v>
      </c>
      <c r="K31" s="180"/>
      <c r="L31" s="180"/>
      <c r="M31" s="180"/>
      <c r="N31" s="66"/>
      <c r="O31" s="180" t="s">
        <v>190</v>
      </c>
      <c r="P31" s="180"/>
      <c r="Q31" s="180"/>
    </row>
    <row r="32" spans="1:19" ht="19.5" hidden="1" customHeight="1" x14ac:dyDescent="0.25">
      <c r="C32" s="71"/>
      <c r="G32" s="72"/>
    </row>
    <row r="33" spans="3:19" ht="19.5" customHeight="1" x14ac:dyDescent="0.25">
      <c r="C33" s="71"/>
      <c r="G33" s="72"/>
      <c r="O33" s="163" t="s">
        <v>42</v>
      </c>
      <c r="P33" s="163"/>
      <c r="Q33" s="163"/>
      <c r="R33" s="163"/>
      <c r="S33" s="163"/>
    </row>
    <row r="34" spans="3:19" ht="19.5" customHeight="1" x14ac:dyDescent="0.25">
      <c r="C34" s="71"/>
      <c r="G34" s="72"/>
    </row>
    <row r="35" spans="3:19" ht="19.5" customHeight="1" x14ac:dyDescent="0.25"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</row>
    <row r="36" spans="3:19" x14ac:dyDescent="0.25">
      <c r="C36" s="71"/>
      <c r="G36" s="72"/>
    </row>
    <row r="37" spans="3:19" x14ac:dyDescent="0.25">
      <c r="C37" s="71"/>
      <c r="G37" s="72"/>
    </row>
    <row r="38" spans="3:19" x14ac:dyDescent="0.25">
      <c r="C38" s="71"/>
      <c r="G38" s="72"/>
    </row>
    <row r="39" spans="3:19" x14ac:dyDescent="0.25">
      <c r="C39" s="71"/>
      <c r="G39" s="72"/>
    </row>
    <row r="40" spans="3:19" x14ac:dyDescent="0.25">
      <c r="C40" s="71"/>
      <c r="G40" s="72"/>
    </row>
    <row r="41" spans="3:19" x14ac:dyDescent="0.25">
      <c r="C41" s="71"/>
      <c r="G41" s="72"/>
    </row>
    <row r="42" spans="3:19" x14ac:dyDescent="0.25">
      <c r="C42" s="71"/>
      <c r="G42" s="72"/>
    </row>
  </sheetData>
  <mergeCells count="28">
    <mergeCell ref="A31:B31"/>
    <mergeCell ref="C31:H31"/>
    <mergeCell ref="J31:M31"/>
    <mergeCell ref="O31:Q31"/>
    <mergeCell ref="O33:S33"/>
    <mergeCell ref="O6:O7"/>
    <mergeCell ref="P25:S25"/>
    <mergeCell ref="O26:Q26"/>
    <mergeCell ref="A27:B27"/>
    <mergeCell ref="C27:H27"/>
    <mergeCell ref="J27:M27"/>
    <mergeCell ref="O27:Q27"/>
    <mergeCell ref="A1:S1"/>
    <mergeCell ref="Q4:S4"/>
    <mergeCell ref="A5:A7"/>
    <mergeCell ref="B5:B7"/>
    <mergeCell ref="C5:C7"/>
    <mergeCell ref="D5:G6"/>
    <mergeCell ref="H5:H7"/>
    <mergeCell ref="I5:I7"/>
    <mergeCell ref="J5:O5"/>
    <mergeCell ref="A3:S3"/>
    <mergeCell ref="P5:P7"/>
    <mergeCell ref="Q5:Q7"/>
    <mergeCell ref="R5:R7"/>
    <mergeCell ref="S5:S7"/>
    <mergeCell ref="J6:J7"/>
    <mergeCell ref="K6:N6"/>
  </mergeCells>
  <pageMargins left="0.37" right="0.22" top="0.74803149606299213" bottom="0.74803149606299213" header="0.31496062992125984" footer="0.31496062992125984"/>
  <pageSetup paperSize="9" scale="7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884D6-7CD7-4AFE-AFEF-F68E72C3BB3E}">
  <dimension ref="A1:F13"/>
  <sheetViews>
    <sheetView workbookViewId="0">
      <selection activeCell="H7" sqref="H7"/>
    </sheetView>
  </sheetViews>
  <sheetFormatPr defaultRowHeight="15" x14ac:dyDescent="0.25"/>
  <cols>
    <col min="1" max="1" width="7.28515625" style="2" customWidth="1"/>
    <col min="2" max="2" width="28.42578125" style="2" customWidth="1"/>
    <col min="3" max="3" width="9.140625" style="2"/>
    <col min="4" max="4" width="11.7109375" style="2" customWidth="1"/>
    <col min="5" max="5" width="17.85546875" style="2" customWidth="1"/>
    <col min="6" max="6" width="14.7109375" style="2" customWidth="1"/>
    <col min="7" max="16384" width="9.140625" style="2"/>
  </cols>
  <sheetData>
    <row r="1" spans="1:6" ht="18.75" x14ac:dyDescent="0.3">
      <c r="A1" s="153" t="s">
        <v>274</v>
      </c>
      <c r="B1" s="153"/>
      <c r="C1" s="153"/>
      <c r="D1" s="153"/>
      <c r="E1" s="153"/>
      <c r="F1" s="153"/>
    </row>
    <row r="2" spans="1:6" ht="42.75" customHeight="1" x14ac:dyDescent="0.25">
      <c r="A2" s="184" t="s">
        <v>277</v>
      </c>
      <c r="B2" s="184"/>
      <c r="C2" s="184"/>
      <c r="D2" s="184"/>
      <c r="E2" s="184"/>
      <c r="F2" s="184"/>
    </row>
    <row r="3" spans="1:6" x14ac:dyDescent="0.25">
      <c r="A3" s="120"/>
      <c r="B3" s="120"/>
      <c r="C3" s="121"/>
      <c r="D3" s="121"/>
      <c r="E3" s="182" t="s">
        <v>2</v>
      </c>
      <c r="F3" s="182"/>
    </row>
    <row r="4" spans="1:6" x14ac:dyDescent="0.25">
      <c r="A4" s="188" t="s">
        <v>45</v>
      </c>
      <c r="B4" s="188" t="s">
        <v>206</v>
      </c>
      <c r="C4" s="189" t="s">
        <v>225</v>
      </c>
      <c r="D4" s="185" t="s">
        <v>226</v>
      </c>
      <c r="E4" s="181" t="s">
        <v>230</v>
      </c>
      <c r="F4" s="181" t="s">
        <v>229</v>
      </c>
    </row>
    <row r="5" spans="1:6" x14ac:dyDescent="0.25">
      <c r="A5" s="188"/>
      <c r="B5" s="188"/>
      <c r="C5" s="190"/>
      <c r="D5" s="186"/>
      <c r="E5" s="181"/>
      <c r="F5" s="181"/>
    </row>
    <row r="6" spans="1:6" ht="99" customHeight="1" x14ac:dyDescent="0.25">
      <c r="A6" s="188"/>
      <c r="B6" s="188"/>
      <c r="C6" s="191"/>
      <c r="D6" s="187"/>
      <c r="E6" s="181"/>
      <c r="F6" s="181"/>
    </row>
    <row r="7" spans="1:6" ht="24.75" customHeight="1" x14ac:dyDescent="0.25">
      <c r="A7" s="137"/>
      <c r="B7" s="137" t="s">
        <v>211</v>
      </c>
      <c r="C7" s="139"/>
      <c r="D7" s="140"/>
      <c r="E7" s="138">
        <f>SUM(E8:E11)</f>
        <v>48000000</v>
      </c>
      <c r="F7" s="138">
        <f>SUM(F8:F11)</f>
        <v>17100000</v>
      </c>
    </row>
    <row r="8" spans="1:6" ht="58.5" customHeight="1" x14ac:dyDescent="0.25">
      <c r="A8" s="141">
        <v>1</v>
      </c>
      <c r="B8" s="142" t="s">
        <v>278</v>
      </c>
      <c r="C8" s="143">
        <v>312</v>
      </c>
      <c r="D8" s="141" t="s">
        <v>254</v>
      </c>
      <c r="E8" s="144">
        <v>12000000</v>
      </c>
      <c r="F8" s="144">
        <v>5400000</v>
      </c>
    </row>
    <row r="9" spans="1:6" ht="58.5" customHeight="1" x14ac:dyDescent="0.25">
      <c r="A9" s="141">
        <v>2</v>
      </c>
      <c r="B9" s="142" t="s">
        <v>279</v>
      </c>
      <c r="C9" s="143">
        <v>312</v>
      </c>
      <c r="D9" s="141" t="s">
        <v>254</v>
      </c>
      <c r="E9" s="144">
        <v>12000000</v>
      </c>
      <c r="F9" s="144">
        <v>4500000</v>
      </c>
    </row>
    <row r="10" spans="1:6" ht="58.5" customHeight="1" x14ac:dyDescent="0.25">
      <c r="A10" s="141">
        <v>3</v>
      </c>
      <c r="B10" s="142" t="s">
        <v>280</v>
      </c>
      <c r="C10" s="143">
        <v>312</v>
      </c>
      <c r="D10" s="141" t="s">
        <v>254</v>
      </c>
      <c r="E10" s="144">
        <v>12000000</v>
      </c>
      <c r="F10" s="144">
        <v>3600000</v>
      </c>
    </row>
    <row r="11" spans="1:6" ht="58.5" customHeight="1" x14ac:dyDescent="0.25">
      <c r="A11" s="141">
        <v>4</v>
      </c>
      <c r="B11" s="142" t="s">
        <v>281</v>
      </c>
      <c r="C11" s="143">
        <v>312</v>
      </c>
      <c r="D11" s="141" t="s">
        <v>254</v>
      </c>
      <c r="E11" s="144">
        <v>12000000</v>
      </c>
      <c r="F11" s="144">
        <v>3600000</v>
      </c>
    </row>
    <row r="13" spans="1:6" x14ac:dyDescent="0.25">
      <c r="D13" s="183" t="s">
        <v>42</v>
      </c>
      <c r="E13" s="183"/>
      <c r="F13" s="183"/>
    </row>
  </sheetData>
  <mergeCells count="10">
    <mergeCell ref="F4:F6"/>
    <mergeCell ref="A1:F1"/>
    <mergeCell ref="E3:F3"/>
    <mergeCell ref="D13:F13"/>
    <mergeCell ref="A2:F2"/>
    <mergeCell ref="D4:D6"/>
    <mergeCell ref="E4:E6"/>
    <mergeCell ref="A4:A6"/>
    <mergeCell ref="B4:B6"/>
    <mergeCell ref="C4:C6"/>
  </mergeCells>
  <pageMargins left="0.49" right="0.43" top="0.74803149606299213" bottom="0.74803149606299213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9286C-25CC-4947-9052-A77E1EFC15D5}">
  <dimension ref="A1:K48"/>
  <sheetViews>
    <sheetView zoomScale="85" zoomScaleNormal="85" workbookViewId="0">
      <pane xSplit="10" ySplit="8" topLeftCell="K9" activePane="bottomRight" state="frozen"/>
      <selection pane="topRight" activeCell="K1" sqref="K1"/>
      <selection pane="bottomLeft" activeCell="A7" sqref="A7"/>
      <selection pane="bottomRight" activeCell="J33" sqref="J33"/>
    </sheetView>
  </sheetViews>
  <sheetFormatPr defaultRowHeight="15" x14ac:dyDescent="0.25"/>
  <cols>
    <col min="2" max="2" width="39" customWidth="1"/>
    <col min="3" max="3" width="0" hidden="1" customWidth="1"/>
    <col min="7" max="7" width="15.7109375" customWidth="1"/>
    <col min="8" max="8" width="16.5703125" customWidth="1"/>
    <col min="9" max="9" width="16.140625" customWidth="1"/>
    <col min="10" max="10" width="17" customWidth="1"/>
    <col min="11" max="11" width="13.140625" customWidth="1"/>
  </cols>
  <sheetData>
    <row r="1" spans="1:11" ht="22.5" customHeight="1" x14ac:dyDescent="0.25">
      <c r="A1" s="192" t="s">
        <v>275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</row>
    <row r="2" spans="1:11" ht="22.5" customHeight="1" x14ac:dyDescent="0.25">
      <c r="A2" s="193" t="s">
        <v>277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</row>
    <row r="3" spans="1:11" ht="16.5" x14ac:dyDescent="0.25">
      <c r="A3" s="202" t="s">
        <v>45</v>
      </c>
      <c r="B3" s="202" t="s">
        <v>206</v>
      </c>
      <c r="C3" s="202" t="s">
        <v>207</v>
      </c>
      <c r="D3" s="203" t="s">
        <v>225</v>
      </c>
      <c r="E3" s="206" t="s">
        <v>226</v>
      </c>
      <c r="F3" s="209" t="s">
        <v>208</v>
      </c>
      <c r="G3" s="210"/>
      <c r="H3" s="211"/>
      <c r="I3" s="194" t="s">
        <v>230</v>
      </c>
      <c r="J3" s="195" t="s">
        <v>231</v>
      </c>
      <c r="K3" s="194" t="s">
        <v>229</v>
      </c>
    </row>
    <row r="4" spans="1:11" ht="16.5" x14ac:dyDescent="0.25">
      <c r="A4" s="202"/>
      <c r="B4" s="202"/>
      <c r="C4" s="202"/>
      <c r="D4" s="204"/>
      <c r="E4" s="207"/>
      <c r="F4" s="198" t="s">
        <v>209</v>
      </c>
      <c r="G4" s="200" t="s">
        <v>210</v>
      </c>
      <c r="H4" s="201"/>
      <c r="I4" s="194"/>
      <c r="J4" s="196"/>
      <c r="K4" s="194"/>
    </row>
    <row r="5" spans="1:11" ht="74.25" customHeight="1" x14ac:dyDescent="0.25">
      <c r="A5" s="202"/>
      <c r="B5" s="202"/>
      <c r="C5" s="202"/>
      <c r="D5" s="205"/>
      <c r="E5" s="208"/>
      <c r="F5" s="199"/>
      <c r="G5" s="84" t="s">
        <v>227</v>
      </c>
      <c r="H5" s="83" t="s">
        <v>228</v>
      </c>
      <c r="I5" s="194"/>
      <c r="J5" s="197"/>
      <c r="K5" s="194"/>
    </row>
    <row r="6" spans="1:11" ht="16.5" x14ac:dyDescent="0.25">
      <c r="A6" s="80"/>
      <c r="B6" s="80" t="s">
        <v>211</v>
      </c>
      <c r="C6" s="80"/>
      <c r="D6" s="96"/>
      <c r="E6" s="80"/>
      <c r="F6" s="92"/>
      <c r="G6" s="93">
        <v>120150000</v>
      </c>
      <c r="H6" s="93">
        <v>120150000</v>
      </c>
      <c r="I6" s="93">
        <v>37000000</v>
      </c>
      <c r="J6" s="93">
        <v>8200000</v>
      </c>
      <c r="K6" s="82">
        <v>55000000</v>
      </c>
    </row>
    <row r="7" spans="1:11" ht="16.5" x14ac:dyDescent="0.25">
      <c r="A7" s="80" t="s">
        <v>35</v>
      </c>
      <c r="B7" s="80" t="s">
        <v>232</v>
      </c>
      <c r="C7" s="80"/>
      <c r="D7" s="96"/>
      <c r="E7" s="80"/>
      <c r="F7" s="92"/>
      <c r="G7" s="93">
        <v>79150000</v>
      </c>
      <c r="H7" s="93">
        <v>79150000</v>
      </c>
      <c r="I7" s="82"/>
      <c r="J7" s="93">
        <v>7000000</v>
      </c>
      <c r="K7" s="82">
        <v>40000000</v>
      </c>
    </row>
    <row r="8" spans="1:11" ht="16.5" x14ac:dyDescent="0.25">
      <c r="A8" s="80" t="s">
        <v>48</v>
      </c>
      <c r="B8" s="95" t="s">
        <v>236</v>
      </c>
      <c r="C8" s="80"/>
      <c r="D8" s="96"/>
      <c r="E8" s="80"/>
      <c r="F8" s="92"/>
      <c r="G8" s="101">
        <v>21750000</v>
      </c>
      <c r="H8" s="101">
        <v>21750000</v>
      </c>
      <c r="I8" s="82"/>
      <c r="J8" s="101">
        <v>7000000</v>
      </c>
      <c r="K8" s="94">
        <v>10400000</v>
      </c>
    </row>
    <row r="9" spans="1:11" ht="69" customHeight="1" x14ac:dyDescent="0.3">
      <c r="A9" s="76">
        <v>1</v>
      </c>
      <c r="B9" s="77" t="s">
        <v>212</v>
      </c>
      <c r="C9" s="145"/>
      <c r="D9" s="146">
        <v>312</v>
      </c>
      <c r="E9" s="147" t="s">
        <v>251</v>
      </c>
      <c r="F9" s="148" t="s">
        <v>213</v>
      </c>
      <c r="G9" s="78">
        <v>1500000</v>
      </c>
      <c r="H9" s="78">
        <v>1500000</v>
      </c>
      <c r="I9" s="145"/>
      <c r="J9" s="78">
        <v>825000</v>
      </c>
      <c r="K9" s="78">
        <v>375000</v>
      </c>
    </row>
    <row r="10" spans="1:11" ht="74.25" customHeight="1" x14ac:dyDescent="0.3">
      <c r="A10" s="76">
        <v>2</v>
      </c>
      <c r="B10" s="77" t="s">
        <v>214</v>
      </c>
      <c r="C10" s="145"/>
      <c r="D10" s="146">
        <v>341</v>
      </c>
      <c r="E10" s="147" t="s">
        <v>251</v>
      </c>
      <c r="F10" s="148" t="s">
        <v>213</v>
      </c>
      <c r="G10" s="78">
        <v>2500000</v>
      </c>
      <c r="H10" s="78">
        <v>2500000</v>
      </c>
      <c r="I10" s="145"/>
      <c r="J10" s="78">
        <v>1075000</v>
      </c>
      <c r="K10" s="78">
        <v>925000</v>
      </c>
    </row>
    <row r="11" spans="1:11" ht="74.25" customHeight="1" x14ac:dyDescent="0.3">
      <c r="A11" s="76">
        <v>3</v>
      </c>
      <c r="B11" s="77" t="s">
        <v>215</v>
      </c>
      <c r="C11" s="145"/>
      <c r="D11" s="146">
        <v>341</v>
      </c>
      <c r="E11" s="147" t="s">
        <v>251</v>
      </c>
      <c r="F11" s="148" t="s">
        <v>213</v>
      </c>
      <c r="G11" s="78">
        <v>700000</v>
      </c>
      <c r="H11" s="78">
        <v>700000</v>
      </c>
      <c r="I11" s="145"/>
      <c r="J11" s="78">
        <v>525000</v>
      </c>
      <c r="K11" s="78">
        <v>35000</v>
      </c>
    </row>
    <row r="12" spans="1:11" ht="77.25" customHeight="1" x14ac:dyDescent="0.3">
      <c r="A12" s="76">
        <v>4</v>
      </c>
      <c r="B12" s="79" t="s">
        <v>216</v>
      </c>
      <c r="C12" s="145"/>
      <c r="D12" s="146">
        <v>312</v>
      </c>
      <c r="E12" s="147" t="s">
        <v>251</v>
      </c>
      <c r="F12" s="148" t="s">
        <v>213</v>
      </c>
      <c r="G12" s="78">
        <v>1000000</v>
      </c>
      <c r="H12" s="78">
        <v>1000000</v>
      </c>
      <c r="I12" s="145"/>
      <c r="J12" s="78">
        <v>300000</v>
      </c>
      <c r="K12" s="78">
        <v>500000</v>
      </c>
    </row>
    <row r="13" spans="1:11" ht="75.75" customHeight="1" x14ac:dyDescent="0.3">
      <c r="A13" s="76">
        <v>5</v>
      </c>
      <c r="B13" s="79" t="s">
        <v>217</v>
      </c>
      <c r="C13" s="145"/>
      <c r="D13" s="146">
        <v>312</v>
      </c>
      <c r="E13" s="147" t="s">
        <v>251</v>
      </c>
      <c r="F13" s="148" t="s">
        <v>250</v>
      </c>
      <c r="G13" s="78">
        <v>1350000</v>
      </c>
      <c r="H13" s="78">
        <v>1350000</v>
      </c>
      <c r="I13" s="145"/>
      <c r="J13" s="78">
        <v>405000</v>
      </c>
      <c r="K13" s="78">
        <v>675000</v>
      </c>
    </row>
    <row r="14" spans="1:11" ht="72.75" customHeight="1" x14ac:dyDescent="0.3">
      <c r="A14" s="76">
        <v>6</v>
      </c>
      <c r="B14" s="79" t="s">
        <v>218</v>
      </c>
      <c r="C14" s="145"/>
      <c r="D14" s="146">
        <v>312</v>
      </c>
      <c r="E14" s="147" t="s">
        <v>251</v>
      </c>
      <c r="F14" s="148" t="s">
        <v>250</v>
      </c>
      <c r="G14" s="78">
        <v>1500000</v>
      </c>
      <c r="H14" s="78">
        <v>1500000</v>
      </c>
      <c r="I14" s="145"/>
      <c r="J14" s="78">
        <v>450000</v>
      </c>
      <c r="K14" s="78">
        <v>750000</v>
      </c>
    </row>
    <row r="15" spans="1:11" ht="72" customHeight="1" x14ac:dyDescent="0.3">
      <c r="A15" s="76">
        <v>7</v>
      </c>
      <c r="B15" s="79" t="s">
        <v>219</v>
      </c>
      <c r="C15" s="145"/>
      <c r="D15" s="146">
        <v>312</v>
      </c>
      <c r="E15" s="147" t="s">
        <v>251</v>
      </c>
      <c r="F15" s="148" t="s">
        <v>250</v>
      </c>
      <c r="G15" s="78">
        <v>1200000</v>
      </c>
      <c r="H15" s="78">
        <v>1200000</v>
      </c>
      <c r="I15" s="145"/>
      <c r="J15" s="78">
        <v>360000</v>
      </c>
      <c r="K15" s="78">
        <v>600000</v>
      </c>
    </row>
    <row r="16" spans="1:11" ht="79.5" customHeight="1" x14ac:dyDescent="0.3">
      <c r="A16" s="76">
        <v>9</v>
      </c>
      <c r="B16" s="79" t="s">
        <v>221</v>
      </c>
      <c r="C16" s="145"/>
      <c r="D16" s="146">
        <v>311</v>
      </c>
      <c r="E16" s="147" t="s">
        <v>251</v>
      </c>
      <c r="F16" s="148" t="s">
        <v>250</v>
      </c>
      <c r="G16" s="78">
        <v>4500000</v>
      </c>
      <c r="H16" s="78">
        <v>4500000</v>
      </c>
      <c r="I16" s="145"/>
      <c r="J16" s="78">
        <v>1350000</v>
      </c>
      <c r="K16" s="78">
        <v>2250000</v>
      </c>
    </row>
    <row r="17" spans="1:11" ht="71.25" customHeight="1" x14ac:dyDescent="0.3">
      <c r="A17" s="76">
        <v>10</v>
      </c>
      <c r="B17" s="79" t="s">
        <v>222</v>
      </c>
      <c r="C17" s="145"/>
      <c r="D17" s="146">
        <v>161</v>
      </c>
      <c r="E17" s="147" t="s">
        <v>251</v>
      </c>
      <c r="F17" s="148" t="s">
        <v>250</v>
      </c>
      <c r="G17" s="78">
        <v>1200000</v>
      </c>
      <c r="H17" s="78">
        <v>1200000</v>
      </c>
      <c r="I17" s="145"/>
      <c r="J17" s="78">
        <v>360000</v>
      </c>
      <c r="K17" s="78">
        <v>600000</v>
      </c>
    </row>
    <row r="18" spans="1:11" ht="73.5" customHeight="1" x14ac:dyDescent="0.3">
      <c r="A18" s="76">
        <v>11</v>
      </c>
      <c r="B18" s="79" t="s">
        <v>223</v>
      </c>
      <c r="C18" s="145"/>
      <c r="D18" s="145">
        <v>311</v>
      </c>
      <c r="E18" s="147" t="s">
        <v>251</v>
      </c>
      <c r="F18" s="148" t="s">
        <v>250</v>
      </c>
      <c r="G18" s="78">
        <v>4500000</v>
      </c>
      <c r="H18" s="78">
        <v>4500000</v>
      </c>
      <c r="I18" s="145"/>
      <c r="J18" s="78">
        <v>810000</v>
      </c>
      <c r="K18" s="78">
        <v>2790000</v>
      </c>
    </row>
    <row r="19" spans="1:11" ht="75.75" customHeight="1" x14ac:dyDescent="0.3">
      <c r="A19" s="76">
        <v>12</v>
      </c>
      <c r="B19" s="79" t="s">
        <v>224</v>
      </c>
      <c r="C19" s="145"/>
      <c r="D19" s="145">
        <v>292</v>
      </c>
      <c r="E19" s="147" t="s">
        <v>251</v>
      </c>
      <c r="F19" s="148" t="s">
        <v>250</v>
      </c>
      <c r="G19" s="78">
        <v>1800000</v>
      </c>
      <c r="H19" s="78">
        <v>1800000</v>
      </c>
      <c r="I19" s="145"/>
      <c r="J19" s="78">
        <v>540000</v>
      </c>
      <c r="K19" s="78">
        <v>900000</v>
      </c>
    </row>
    <row r="20" spans="1:11" s="86" customFormat="1" ht="48" customHeight="1" x14ac:dyDescent="0.3">
      <c r="A20" s="88" t="s">
        <v>93</v>
      </c>
      <c r="B20" s="91" t="s">
        <v>235</v>
      </c>
      <c r="C20" s="149"/>
      <c r="D20" s="149"/>
      <c r="E20" s="149"/>
      <c r="F20" s="149"/>
      <c r="G20" s="89">
        <v>57400000</v>
      </c>
      <c r="H20" s="89">
        <v>57400000</v>
      </c>
      <c r="I20" s="89">
        <v>57400000</v>
      </c>
      <c r="J20" s="89"/>
      <c r="K20" s="89">
        <v>29600000</v>
      </c>
    </row>
    <row r="21" spans="1:11" s="86" customFormat="1" ht="48" customHeight="1" x14ac:dyDescent="0.3">
      <c r="A21" s="85">
        <v>1</v>
      </c>
      <c r="B21" s="136" t="s">
        <v>237</v>
      </c>
      <c r="C21" s="149"/>
      <c r="D21" s="149"/>
      <c r="E21" s="149"/>
      <c r="F21" s="149"/>
      <c r="G21" s="78">
        <v>3500000</v>
      </c>
      <c r="H21" s="78">
        <v>3500000</v>
      </c>
      <c r="I21" s="78">
        <v>3500000</v>
      </c>
      <c r="J21" s="78"/>
      <c r="K21" s="78">
        <v>2100000</v>
      </c>
    </row>
    <row r="22" spans="1:11" s="86" customFormat="1" ht="48" customHeight="1" x14ac:dyDescent="0.3">
      <c r="A22" s="85">
        <v>2</v>
      </c>
      <c r="B22" s="136" t="s">
        <v>238</v>
      </c>
      <c r="C22" s="149"/>
      <c r="D22" s="149"/>
      <c r="E22" s="149"/>
      <c r="F22" s="149"/>
      <c r="G22" s="78">
        <v>4000000</v>
      </c>
      <c r="H22" s="78">
        <v>4000000</v>
      </c>
      <c r="I22" s="78">
        <v>4000000</v>
      </c>
      <c r="J22" s="78"/>
      <c r="K22" s="78">
        <v>2400000</v>
      </c>
    </row>
    <row r="23" spans="1:11" s="86" customFormat="1" ht="48" customHeight="1" x14ac:dyDescent="0.3">
      <c r="A23" s="85">
        <v>3</v>
      </c>
      <c r="B23" s="136" t="s">
        <v>239</v>
      </c>
      <c r="C23" s="149"/>
      <c r="D23" s="149"/>
      <c r="E23" s="149"/>
      <c r="F23" s="149"/>
      <c r="G23" s="78">
        <v>2300000</v>
      </c>
      <c r="H23" s="78">
        <v>2300000</v>
      </c>
      <c r="I23" s="78">
        <v>2300000</v>
      </c>
      <c r="J23" s="78"/>
      <c r="K23" s="78">
        <v>1380000</v>
      </c>
    </row>
    <row r="24" spans="1:11" s="86" customFormat="1" ht="30.75" customHeight="1" x14ac:dyDescent="0.3">
      <c r="A24" s="85">
        <v>4</v>
      </c>
      <c r="B24" s="136" t="s">
        <v>259</v>
      </c>
      <c r="C24" s="149"/>
      <c r="D24" s="149"/>
      <c r="E24" s="149"/>
      <c r="F24" s="149"/>
      <c r="G24" s="78">
        <v>2000000</v>
      </c>
      <c r="H24" s="78">
        <v>2000000</v>
      </c>
      <c r="I24" s="78">
        <v>2000000</v>
      </c>
      <c r="J24" s="78"/>
      <c r="K24" s="78">
        <v>1200000</v>
      </c>
    </row>
    <row r="25" spans="1:11" s="86" customFormat="1" ht="41.25" customHeight="1" x14ac:dyDescent="0.3">
      <c r="A25" s="85">
        <v>5</v>
      </c>
      <c r="B25" s="90" t="s">
        <v>260</v>
      </c>
      <c r="C25" s="149"/>
      <c r="D25" s="149"/>
      <c r="E25" s="149"/>
      <c r="F25" s="149"/>
      <c r="G25" s="78">
        <v>2200000</v>
      </c>
      <c r="H25" s="78">
        <v>2200000</v>
      </c>
      <c r="I25" s="78">
        <v>2200000</v>
      </c>
      <c r="J25" s="78"/>
      <c r="K25" s="78">
        <v>1320000</v>
      </c>
    </row>
    <row r="26" spans="1:11" s="86" customFormat="1" ht="55.5" customHeight="1" x14ac:dyDescent="0.3">
      <c r="A26" s="85">
        <v>6</v>
      </c>
      <c r="B26" s="90" t="s">
        <v>240</v>
      </c>
      <c r="C26" s="149"/>
      <c r="D26" s="149"/>
      <c r="E26" s="149"/>
      <c r="F26" s="149"/>
      <c r="G26" s="78">
        <v>3000000</v>
      </c>
      <c r="H26" s="78">
        <v>3000000</v>
      </c>
      <c r="I26" s="78">
        <v>3000000</v>
      </c>
      <c r="J26" s="78"/>
      <c r="K26" s="78">
        <v>1800000</v>
      </c>
    </row>
    <row r="27" spans="1:11" s="86" customFormat="1" ht="48.75" customHeight="1" x14ac:dyDescent="0.3">
      <c r="A27" s="85">
        <v>7</v>
      </c>
      <c r="B27" s="90" t="s">
        <v>261</v>
      </c>
      <c r="C27" s="149"/>
      <c r="D27" s="149"/>
      <c r="E27" s="149"/>
      <c r="F27" s="149"/>
      <c r="G27" s="78">
        <v>4000000</v>
      </c>
      <c r="H27" s="78">
        <v>4000000</v>
      </c>
      <c r="I27" s="78">
        <v>4000000</v>
      </c>
      <c r="J27" s="78"/>
      <c r="K27" s="78">
        <v>2400000</v>
      </c>
    </row>
    <row r="28" spans="1:11" s="86" customFormat="1" ht="48.75" customHeight="1" x14ac:dyDescent="0.3">
      <c r="A28" s="85">
        <v>8</v>
      </c>
      <c r="B28" s="90" t="s">
        <v>262</v>
      </c>
      <c r="C28" s="149"/>
      <c r="D28" s="149"/>
      <c r="E28" s="149"/>
      <c r="F28" s="149"/>
      <c r="G28" s="78">
        <v>3800000</v>
      </c>
      <c r="H28" s="78">
        <v>3800000</v>
      </c>
      <c r="I28" s="78">
        <v>3800000</v>
      </c>
      <c r="J28" s="78"/>
      <c r="K28" s="78">
        <v>2280000</v>
      </c>
    </row>
    <row r="29" spans="1:11" s="86" customFormat="1" ht="44.25" customHeight="1" x14ac:dyDescent="0.3">
      <c r="A29" s="85">
        <v>9</v>
      </c>
      <c r="B29" s="90" t="s">
        <v>263</v>
      </c>
      <c r="C29" s="149"/>
      <c r="D29" s="149"/>
      <c r="E29" s="149"/>
      <c r="F29" s="149"/>
      <c r="G29" s="78">
        <v>3500000</v>
      </c>
      <c r="H29" s="78">
        <v>3500000</v>
      </c>
      <c r="I29" s="78">
        <v>3500000</v>
      </c>
      <c r="J29" s="78"/>
      <c r="K29" s="78">
        <v>2100000</v>
      </c>
    </row>
    <row r="30" spans="1:11" s="86" customFormat="1" ht="73.5" customHeight="1" x14ac:dyDescent="0.3">
      <c r="A30" s="85">
        <v>10</v>
      </c>
      <c r="B30" s="87" t="s">
        <v>241</v>
      </c>
      <c r="C30" s="149"/>
      <c r="D30" s="149"/>
      <c r="E30" s="149"/>
      <c r="F30" s="149"/>
      <c r="G30" s="78">
        <v>1500000</v>
      </c>
      <c r="H30" s="78">
        <v>1500000</v>
      </c>
      <c r="I30" s="78">
        <v>1500000</v>
      </c>
      <c r="J30" s="78"/>
      <c r="K30" s="78">
        <v>900000</v>
      </c>
    </row>
    <row r="31" spans="1:11" s="86" customFormat="1" ht="48" customHeight="1" x14ac:dyDescent="0.3">
      <c r="A31" s="85">
        <v>11</v>
      </c>
      <c r="B31" s="90" t="s">
        <v>242</v>
      </c>
      <c r="C31" s="149"/>
      <c r="D31" s="149"/>
      <c r="E31" s="149"/>
      <c r="F31" s="149"/>
      <c r="G31" s="78">
        <v>5000000</v>
      </c>
      <c r="H31" s="78">
        <v>5000000</v>
      </c>
      <c r="I31" s="78">
        <v>5000000</v>
      </c>
      <c r="J31" s="78"/>
      <c r="K31" s="78">
        <v>2500000</v>
      </c>
    </row>
    <row r="32" spans="1:11" s="86" customFormat="1" ht="48" customHeight="1" x14ac:dyDescent="0.3">
      <c r="A32" s="85">
        <v>12</v>
      </c>
      <c r="B32" s="90" t="s">
        <v>247</v>
      </c>
      <c r="C32" s="149"/>
      <c r="D32" s="149"/>
      <c r="E32" s="149"/>
      <c r="F32" s="149"/>
      <c r="G32" s="97">
        <v>1800000</v>
      </c>
      <c r="H32" s="97">
        <v>1800000</v>
      </c>
      <c r="I32" s="97">
        <v>1800000</v>
      </c>
      <c r="J32" s="89"/>
      <c r="K32" s="78">
        <v>900000</v>
      </c>
    </row>
    <row r="33" spans="1:11" s="86" customFormat="1" ht="48" customHeight="1" x14ac:dyDescent="0.3">
      <c r="A33" s="85">
        <v>13</v>
      </c>
      <c r="B33" s="90" t="s">
        <v>248</v>
      </c>
      <c r="C33" s="149"/>
      <c r="D33" s="149"/>
      <c r="E33" s="149"/>
      <c r="F33" s="149"/>
      <c r="G33" s="97">
        <v>1000000</v>
      </c>
      <c r="H33" s="97">
        <v>1000000</v>
      </c>
      <c r="I33" s="97">
        <v>1000000</v>
      </c>
      <c r="J33" s="89"/>
      <c r="K33" s="78">
        <v>500000</v>
      </c>
    </row>
    <row r="34" spans="1:11" s="86" customFormat="1" ht="48" customHeight="1" x14ac:dyDescent="0.3">
      <c r="A34" s="85">
        <v>14</v>
      </c>
      <c r="B34" s="90" t="s">
        <v>264</v>
      </c>
      <c r="C34" s="149"/>
      <c r="D34" s="149"/>
      <c r="E34" s="149"/>
      <c r="F34" s="149"/>
      <c r="G34" s="97">
        <v>1000000</v>
      </c>
      <c r="H34" s="97">
        <v>1000000</v>
      </c>
      <c r="I34" s="97">
        <v>1000000</v>
      </c>
      <c r="J34" s="89"/>
      <c r="K34" s="78">
        <v>500000</v>
      </c>
    </row>
    <row r="35" spans="1:11" s="86" customFormat="1" ht="48" customHeight="1" x14ac:dyDescent="0.3">
      <c r="A35" s="85">
        <v>15</v>
      </c>
      <c r="B35" s="90" t="s">
        <v>249</v>
      </c>
      <c r="C35" s="149"/>
      <c r="D35" s="149"/>
      <c r="E35" s="149"/>
      <c r="F35" s="149"/>
      <c r="G35" s="97">
        <v>2300000</v>
      </c>
      <c r="H35" s="97">
        <v>2300000</v>
      </c>
      <c r="I35" s="97">
        <v>2300000</v>
      </c>
      <c r="J35" s="89"/>
      <c r="K35" s="78">
        <v>1150000</v>
      </c>
    </row>
    <row r="36" spans="1:11" s="86" customFormat="1" ht="48" customHeight="1" x14ac:dyDescent="0.3">
      <c r="A36" s="85">
        <v>16</v>
      </c>
      <c r="B36" s="90" t="s">
        <v>265</v>
      </c>
      <c r="C36" s="149"/>
      <c r="D36" s="149"/>
      <c r="E36" s="149"/>
      <c r="F36" s="149"/>
      <c r="G36" s="97">
        <v>1500000</v>
      </c>
      <c r="H36" s="97">
        <v>1500000</v>
      </c>
      <c r="I36" s="97">
        <v>1500000</v>
      </c>
      <c r="J36" s="89"/>
      <c r="K36" s="78">
        <v>900000</v>
      </c>
    </row>
    <row r="37" spans="1:11" s="86" customFormat="1" ht="60.75" customHeight="1" x14ac:dyDescent="0.3">
      <c r="A37" s="85">
        <v>17</v>
      </c>
      <c r="B37" s="136" t="s">
        <v>258</v>
      </c>
      <c r="C37" s="149"/>
      <c r="D37" s="149"/>
      <c r="E37" s="149"/>
      <c r="F37" s="149"/>
      <c r="G37" s="97">
        <v>15000000</v>
      </c>
      <c r="H37" s="97">
        <v>15000000</v>
      </c>
      <c r="I37" s="97">
        <v>15000000</v>
      </c>
      <c r="J37" s="89"/>
      <c r="K37" s="78">
        <v>5270000</v>
      </c>
    </row>
    <row r="38" spans="1:11" s="100" customFormat="1" ht="33" x14ac:dyDescent="0.25">
      <c r="A38" s="80" t="s">
        <v>37</v>
      </c>
      <c r="B38" s="99" t="s">
        <v>234</v>
      </c>
      <c r="C38" s="133"/>
      <c r="D38" s="133"/>
      <c r="E38" s="133"/>
      <c r="F38" s="133"/>
      <c r="G38" s="130">
        <v>41000000</v>
      </c>
      <c r="H38" s="130">
        <v>41000000</v>
      </c>
      <c r="I38" s="130">
        <v>37000000</v>
      </c>
      <c r="J38" s="130">
        <v>1200000</v>
      </c>
      <c r="K38" s="130">
        <v>15000000</v>
      </c>
    </row>
    <row r="39" spans="1:11" s="86" customFormat="1" ht="33" x14ac:dyDescent="0.3">
      <c r="A39" s="98" t="s">
        <v>48</v>
      </c>
      <c r="B39" s="98" t="s">
        <v>233</v>
      </c>
      <c r="C39" s="149"/>
      <c r="D39" s="149"/>
      <c r="E39" s="149"/>
      <c r="F39" s="149"/>
      <c r="G39" s="89">
        <v>4000000</v>
      </c>
      <c r="H39" s="89">
        <v>4000000</v>
      </c>
      <c r="I39" s="149"/>
      <c r="J39" s="89">
        <v>1200000</v>
      </c>
      <c r="K39" s="89">
        <v>2000000</v>
      </c>
    </row>
    <row r="40" spans="1:11" ht="48" customHeight="1" x14ac:dyDescent="0.3">
      <c r="A40" s="76">
        <v>1</v>
      </c>
      <c r="B40" s="79" t="s">
        <v>220</v>
      </c>
      <c r="C40" s="145"/>
      <c r="D40" s="145"/>
      <c r="E40" s="145"/>
      <c r="F40" s="38"/>
      <c r="G40" s="78">
        <v>4000000</v>
      </c>
      <c r="H40" s="78">
        <v>4000000</v>
      </c>
      <c r="I40" s="145"/>
      <c r="J40" s="78">
        <v>1200000</v>
      </c>
      <c r="K40" s="78">
        <v>2000000</v>
      </c>
    </row>
    <row r="41" spans="1:11" s="86" customFormat="1" ht="33" x14ac:dyDescent="0.3">
      <c r="A41" s="88" t="s">
        <v>52</v>
      </c>
      <c r="B41" s="91" t="s">
        <v>235</v>
      </c>
      <c r="C41" s="149"/>
      <c r="D41" s="149"/>
      <c r="E41" s="149"/>
      <c r="F41" s="89"/>
      <c r="G41" s="89">
        <v>37000000</v>
      </c>
      <c r="H41" s="89">
        <v>37000000</v>
      </c>
      <c r="I41" s="89">
        <v>37000000</v>
      </c>
      <c r="J41" s="89">
        <v>0</v>
      </c>
      <c r="K41" s="89">
        <v>13000000</v>
      </c>
    </row>
    <row r="42" spans="1:11" ht="42.75" customHeight="1" x14ac:dyDescent="0.3">
      <c r="A42" s="85">
        <v>1</v>
      </c>
      <c r="B42" s="87" t="s">
        <v>243</v>
      </c>
      <c r="C42" s="145"/>
      <c r="D42" s="145"/>
      <c r="E42" s="145"/>
      <c r="F42" s="78"/>
      <c r="G42" s="78">
        <v>12000000</v>
      </c>
      <c r="H42" s="78">
        <v>12000000</v>
      </c>
      <c r="I42" s="78">
        <v>12000000</v>
      </c>
      <c r="J42" s="78"/>
      <c r="K42" s="78">
        <v>3600000</v>
      </c>
    </row>
    <row r="43" spans="1:11" ht="55.5" customHeight="1" x14ac:dyDescent="0.3">
      <c r="A43" s="85">
        <v>2</v>
      </c>
      <c r="B43" s="87" t="s">
        <v>244</v>
      </c>
      <c r="C43" s="145"/>
      <c r="D43" s="145"/>
      <c r="E43" s="145"/>
      <c r="F43" s="78"/>
      <c r="G43" s="78">
        <v>13000000</v>
      </c>
      <c r="H43" s="78">
        <v>13000000</v>
      </c>
      <c r="I43" s="78">
        <v>13000000</v>
      </c>
      <c r="J43" s="78"/>
      <c r="K43" s="78">
        <v>4200000</v>
      </c>
    </row>
    <row r="44" spans="1:11" ht="39.75" customHeight="1" x14ac:dyDescent="0.3">
      <c r="A44" s="85">
        <v>3</v>
      </c>
      <c r="B44" s="87" t="s">
        <v>245</v>
      </c>
      <c r="C44" s="145"/>
      <c r="D44" s="145"/>
      <c r="E44" s="145"/>
      <c r="F44" s="78"/>
      <c r="G44" s="78">
        <v>2000000</v>
      </c>
      <c r="H44" s="78">
        <v>2000000</v>
      </c>
      <c r="I44" s="78">
        <v>2000000</v>
      </c>
      <c r="J44" s="78"/>
      <c r="K44" s="78">
        <v>800000</v>
      </c>
    </row>
    <row r="45" spans="1:11" ht="39.75" customHeight="1" x14ac:dyDescent="0.3">
      <c r="A45" s="85">
        <v>4</v>
      </c>
      <c r="B45" s="87" t="s">
        <v>246</v>
      </c>
      <c r="C45" s="145"/>
      <c r="D45" s="145"/>
      <c r="E45" s="145"/>
      <c r="F45" s="78"/>
      <c r="G45" s="78">
        <v>10000000</v>
      </c>
      <c r="H45" s="78">
        <v>10000000</v>
      </c>
      <c r="I45" s="78">
        <v>10000000</v>
      </c>
      <c r="J45" s="78"/>
      <c r="K45" s="78">
        <v>4000000</v>
      </c>
    </row>
    <row r="46" spans="1:11" ht="33" customHeight="1" x14ac:dyDescent="0.3">
      <c r="A46" s="85">
        <v>5</v>
      </c>
      <c r="B46" s="87" t="s">
        <v>252</v>
      </c>
      <c r="C46" s="145"/>
      <c r="D46" s="145"/>
      <c r="E46" s="145"/>
      <c r="F46" s="145"/>
      <c r="G46" s="145"/>
      <c r="H46" s="145"/>
      <c r="I46" s="145"/>
      <c r="J46" s="145"/>
      <c r="K46" s="78">
        <v>400000</v>
      </c>
    </row>
    <row r="48" spans="1:11" ht="18.75" x14ac:dyDescent="0.3">
      <c r="G48" s="81"/>
      <c r="I48" s="153" t="s">
        <v>42</v>
      </c>
      <c r="J48" s="153"/>
      <c r="K48" s="153"/>
    </row>
  </sheetData>
  <mergeCells count="14">
    <mergeCell ref="A1:K1"/>
    <mergeCell ref="A2:K2"/>
    <mergeCell ref="I48:K48"/>
    <mergeCell ref="I3:I5"/>
    <mergeCell ref="J3:J5"/>
    <mergeCell ref="K3:K5"/>
    <mergeCell ref="F4:F5"/>
    <mergeCell ref="G4:H4"/>
    <mergeCell ref="A3:A5"/>
    <mergeCell ref="B3:B5"/>
    <mergeCell ref="C3:C5"/>
    <mergeCell ref="D3:D5"/>
    <mergeCell ref="E3:E5"/>
    <mergeCell ref="F3:H3"/>
  </mergeCells>
  <pageMargins left="0.63" right="0.19" top="0.53" bottom="0.45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03</vt:lpstr>
      <vt:lpstr>04</vt:lpstr>
      <vt:lpstr>05</vt:lpstr>
      <vt:lpstr>06</vt:lpstr>
      <vt:lpstr>07</vt:lpstr>
      <vt:lpstr>08-GD-Vc</vt:lpstr>
      <vt:lpstr>'03'!chuong_phuluc_2_name</vt:lpstr>
      <vt:lpstr>'04'!chuong_phuluc_3_name</vt:lpstr>
      <vt:lpstr>'04'!Print_Titles</vt:lpstr>
      <vt:lpstr>'05'!Print_Titles</vt:lpstr>
      <vt:lpstr>'08-GD-Vc'!Print_Titles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2025-12-21T02:40:24Z</cp:lastPrinted>
  <dcterms:created xsi:type="dcterms:W3CDTF">2025-12-10T03:12:41Z</dcterms:created>
  <dcterms:modified xsi:type="dcterms:W3CDTF">2025-12-21T02:58:05Z</dcterms:modified>
</cp:coreProperties>
</file>